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lodymyr\Documents\complectar\complectar.org.ua\www\docs\xls\"/>
    </mc:Choice>
  </mc:AlternateContent>
  <bookViews>
    <workbookView xWindow="0" yWindow="0" windowWidth="23040" windowHeight="8556" tabRatio="927"/>
  </bookViews>
  <sheets>
    <sheet name="П-О Vario (бл.)_06.03." sheetId="26" r:id="rId1"/>
  </sheets>
  <calcPr calcId="152511" refMode="R1C1"/>
</workbook>
</file>

<file path=xl/calcChain.xml><?xml version="1.0" encoding="utf-8"?>
<calcChain xmlns="http://schemas.openxmlformats.org/spreadsheetml/2006/main">
  <c r="G57" i="26" l="1"/>
  <c r="G56" i="26"/>
  <c r="G54" i="26"/>
  <c r="Q54" i="26" s="1"/>
  <c r="G53" i="26"/>
  <c r="G52" i="26"/>
  <c r="Q52" i="26" s="1"/>
  <c r="G49" i="26"/>
  <c r="G48" i="26"/>
  <c r="Q48" i="26" s="1"/>
  <c r="G47" i="26"/>
  <c r="O47" i="26" s="1"/>
  <c r="G44" i="26"/>
  <c r="Q44" i="26" s="1"/>
  <c r="G43" i="26"/>
  <c r="O43" i="26" s="1"/>
  <c r="G42" i="26"/>
  <c r="O42" i="26" s="1"/>
  <c r="G39" i="26"/>
  <c r="O39" i="26" s="1"/>
  <c r="G38" i="26"/>
  <c r="Q38" i="26" s="1"/>
  <c r="G37" i="26"/>
  <c r="O37" i="26" s="1"/>
  <c r="G34" i="26"/>
  <c r="G33" i="26"/>
  <c r="G32" i="26"/>
  <c r="Q32" i="26" s="1"/>
  <c r="G29" i="26"/>
  <c r="O29" i="26" s="1"/>
  <c r="G26" i="26"/>
  <c r="Q26" i="26" s="1"/>
  <c r="G25" i="26"/>
  <c r="O25" i="26" s="1"/>
  <c r="G24" i="26"/>
  <c r="O24" i="26" s="1"/>
  <c r="G23" i="26"/>
  <c r="O23" i="26" s="1"/>
  <c r="G22" i="26"/>
  <c r="O22" i="26" s="1"/>
  <c r="G21" i="26"/>
  <c r="I21" i="26" s="1"/>
  <c r="G20" i="26"/>
  <c r="O20" i="26" s="1"/>
  <c r="G19" i="26"/>
  <c r="M19" i="26" s="1"/>
  <c r="G18" i="26"/>
  <c r="M18" i="26" s="1"/>
  <c r="G17" i="26"/>
  <c r="O17" i="26" s="1"/>
  <c r="G16" i="26"/>
  <c r="O16" i="26" s="1"/>
  <c r="G15" i="26"/>
  <c r="S15" i="26" s="1"/>
  <c r="G14" i="26"/>
  <c r="Q14" i="26" s="1"/>
  <c r="G13" i="26"/>
  <c r="O13" i="26" s="1"/>
  <c r="G12" i="26"/>
  <c r="M12" i="26" s="1"/>
  <c r="G11" i="26"/>
  <c r="K11" i="26" s="1"/>
  <c r="Q22" i="26" l="1"/>
  <c r="K39" i="26"/>
  <c r="S39" i="26" s="1"/>
  <c r="S48" i="26"/>
  <c r="K16" i="26"/>
  <c r="S52" i="26"/>
  <c r="O38" i="26"/>
  <c r="Q42" i="26"/>
  <c r="M52" i="26"/>
  <c r="I18" i="26"/>
  <c r="M32" i="26"/>
  <c r="M39" i="26"/>
  <c r="O18" i="26"/>
  <c r="M43" i="26"/>
  <c r="M48" i="26"/>
  <c r="K52" i="26"/>
  <c r="G58" i="26"/>
  <c r="M16" i="26"/>
  <c r="K43" i="26"/>
  <c r="Q20" i="26"/>
  <c r="Q47" i="26"/>
  <c r="M17" i="26"/>
  <c r="I20" i="26"/>
  <c r="S20" i="26"/>
  <c r="I26" i="26"/>
  <c r="M37" i="26"/>
  <c r="K44" i="26"/>
  <c r="I47" i="26"/>
  <c r="S47" i="26"/>
  <c r="I54" i="26"/>
  <c r="Q16" i="26"/>
  <c r="K20" i="26"/>
  <c r="S23" i="26"/>
  <c r="M25" i="26"/>
  <c r="O26" i="26"/>
  <c r="Q39" i="26"/>
  <c r="Q43" i="26"/>
  <c r="M44" i="26"/>
  <c r="K47" i="26"/>
  <c r="O54" i="26"/>
  <c r="I16" i="26"/>
  <c r="S16" i="26"/>
  <c r="M20" i="26"/>
  <c r="K32" i="26"/>
  <c r="S32" i="26" s="1"/>
  <c r="I39" i="26"/>
  <c r="I43" i="26"/>
  <c r="S43" i="26"/>
  <c r="S44" i="26"/>
  <c r="M47" i="26"/>
  <c r="K48" i="26"/>
  <c r="Q19" i="26"/>
  <c r="M34" i="26"/>
  <c r="S34" i="26"/>
  <c r="K34" i="26"/>
  <c r="S53" i="26"/>
  <c r="K53" i="26"/>
  <c r="Q53" i="26"/>
  <c r="I53" i="26"/>
  <c r="I19" i="26"/>
  <c r="S19" i="26"/>
  <c r="S22" i="26"/>
  <c r="Q24" i="26"/>
  <c r="I24" i="26"/>
  <c r="S24" i="26"/>
  <c r="K33" i="26"/>
  <c r="Q33" i="26"/>
  <c r="I33" i="26"/>
  <c r="I34" i="26"/>
  <c r="S49" i="26"/>
  <c r="K49" i="26"/>
  <c r="Q49" i="26"/>
  <c r="I49" i="26"/>
  <c r="M53" i="26"/>
  <c r="I11" i="26"/>
  <c r="Q17" i="26"/>
  <c r="I17" i="26"/>
  <c r="S17" i="26"/>
  <c r="K19" i="26"/>
  <c r="K22" i="26"/>
  <c r="K24" i="26"/>
  <c r="S25" i="26"/>
  <c r="K25" i="26"/>
  <c r="Q25" i="26"/>
  <c r="S29" i="26"/>
  <c r="K29" i="26"/>
  <c r="Q29" i="26"/>
  <c r="I29" i="26"/>
  <c r="M33" i="26"/>
  <c r="O34" i="26"/>
  <c r="M38" i="26"/>
  <c r="S38" i="26"/>
  <c r="K38" i="26"/>
  <c r="M42" i="26"/>
  <c r="S42" i="26"/>
  <c r="K42" i="26"/>
  <c r="M49" i="26"/>
  <c r="O53" i="26"/>
  <c r="K17" i="26"/>
  <c r="S18" i="26"/>
  <c r="K18" i="26"/>
  <c r="Q18" i="26"/>
  <c r="O19" i="26"/>
  <c r="M22" i="26"/>
  <c r="Q23" i="26"/>
  <c r="M24" i="26"/>
  <c r="I25" i="26"/>
  <c r="M26" i="26"/>
  <c r="S26" i="26"/>
  <c r="K26" i="26"/>
  <c r="M29" i="26"/>
  <c r="O33" i="26"/>
  <c r="Q34" i="26"/>
  <c r="K37" i="26"/>
  <c r="Q37" i="26"/>
  <c r="I37" i="26"/>
  <c r="I38" i="26"/>
  <c r="I42" i="26"/>
  <c r="O49" i="26"/>
  <c r="M54" i="26"/>
  <c r="S54" i="26"/>
  <c r="K54" i="26"/>
  <c r="O32" i="26"/>
  <c r="O44" i="26"/>
  <c r="O48" i="26"/>
  <c r="O52" i="26"/>
  <c r="I32" i="26"/>
  <c r="I44" i="26"/>
  <c r="I48" i="26"/>
  <c r="I52" i="26"/>
  <c r="L27" i="26" l="1"/>
  <c r="L40" i="26" s="1"/>
  <c r="N27" i="26"/>
  <c r="N40" i="26" s="1"/>
  <c r="J27" i="26"/>
  <c r="J35" i="26" s="1"/>
  <c r="R27" i="26"/>
  <c r="R55" i="26" s="1"/>
  <c r="P27" i="26"/>
  <c r="P35" i="26" s="1"/>
  <c r="L45" i="26"/>
  <c r="S33" i="26"/>
  <c r="S37" i="26"/>
  <c r="H27" i="26"/>
  <c r="L30" i="26" l="1"/>
  <c r="J55" i="26"/>
  <c r="R40" i="26"/>
  <c r="R35" i="26"/>
  <c r="L35" i="26"/>
  <c r="R30" i="26"/>
  <c r="R50" i="26"/>
  <c r="L55" i="26"/>
  <c r="N55" i="26"/>
  <c r="P40" i="26"/>
  <c r="N35" i="26"/>
  <c r="P50" i="26"/>
  <c r="R45" i="26"/>
  <c r="P45" i="26"/>
  <c r="L50" i="26"/>
  <c r="J40" i="26"/>
  <c r="J30" i="26"/>
  <c r="J50" i="26"/>
  <c r="P30" i="26"/>
  <c r="J45" i="26"/>
  <c r="P55" i="26"/>
  <c r="N30" i="26"/>
  <c r="N50" i="26"/>
  <c r="N45" i="26"/>
  <c r="H55" i="26"/>
  <c r="H35" i="26"/>
  <c r="H40" i="26"/>
  <c r="H30" i="26"/>
  <c r="H50" i="26"/>
  <c r="H45" i="26"/>
</calcChain>
</file>

<file path=xl/sharedStrings.xml><?xml version="1.0" encoding="utf-8"?>
<sst xmlns="http://schemas.openxmlformats.org/spreadsheetml/2006/main" count="99" uniqueCount="77">
  <si>
    <t>сумма</t>
  </si>
  <si>
    <t>шт.</t>
  </si>
  <si>
    <t>Наименование</t>
  </si>
  <si>
    <t>артикул</t>
  </si>
  <si>
    <t>FFB</t>
  </si>
  <si>
    <t>Угл. передача узкая</t>
  </si>
  <si>
    <t xml:space="preserve">Угл. передача </t>
  </si>
  <si>
    <t>Цена,
евро</t>
  </si>
  <si>
    <t>Переменный запор без блок.</t>
  </si>
  <si>
    <t>Блокиратор откидывания</t>
  </si>
  <si>
    <t>Цены даны в ЕВРО с НДС.</t>
  </si>
  <si>
    <t>П/O Vario</t>
  </si>
  <si>
    <t xml:space="preserve">Петля нижняя рама </t>
  </si>
  <si>
    <t xml:space="preserve">Петля нижняя створка </t>
  </si>
  <si>
    <t xml:space="preserve">Ответная планка                 </t>
  </si>
  <si>
    <t xml:space="preserve">Ответная планка                  </t>
  </si>
  <si>
    <t xml:space="preserve">Ответная планка             </t>
  </si>
  <si>
    <t xml:space="preserve">Поворотно-отк. планка              </t>
  </si>
  <si>
    <t>Упор блокиратора</t>
  </si>
  <si>
    <t>Петля верхняя створочная угловая</t>
  </si>
  <si>
    <r>
      <t xml:space="preserve">Шпингалет осн. Запора </t>
    </r>
    <r>
      <rPr>
        <sz val="9"/>
        <rFont val="Arial"/>
        <family val="2"/>
        <charset val="204"/>
      </rPr>
      <t>&gt;</t>
    </r>
    <r>
      <rPr>
        <sz val="9"/>
        <rFont val="Arial Cyr"/>
        <family val="2"/>
        <charset val="204"/>
      </rPr>
      <t xml:space="preserve"> 800мм.</t>
    </r>
  </si>
  <si>
    <t>Ножницы  375-650</t>
  </si>
  <si>
    <t>VMK1</t>
  </si>
  <si>
    <t>Ножницы  565-840</t>
  </si>
  <si>
    <t>VMK2</t>
  </si>
  <si>
    <t>Ножницы 770-1045</t>
  </si>
  <si>
    <t>Ножницы 990-1265</t>
  </si>
  <si>
    <t>Ножницы 1210-1485</t>
  </si>
  <si>
    <t>VMK3</t>
  </si>
  <si>
    <t>VMK4</t>
  </si>
  <si>
    <t>VMK5</t>
  </si>
  <si>
    <t>VUM-13</t>
  </si>
  <si>
    <t>Петля верхняя на раме 100кг.+штифт</t>
  </si>
  <si>
    <t>VUM-F</t>
  </si>
  <si>
    <t xml:space="preserve">Комплект Накладок </t>
  </si>
  <si>
    <t>VKM1</t>
  </si>
  <si>
    <t>VKM2</t>
  </si>
  <si>
    <t>VKP9016</t>
  </si>
  <si>
    <t>VCD-8</t>
  </si>
  <si>
    <t>VCD-1</t>
  </si>
  <si>
    <t>Ср.запор 850-1400</t>
  </si>
  <si>
    <t>VOK1-S</t>
  </si>
  <si>
    <t>VKK-01</t>
  </si>
  <si>
    <t>VY-13</t>
  </si>
  <si>
    <t>VAK</t>
  </si>
  <si>
    <t>FFH 480-730</t>
  </si>
  <si>
    <t>П/О запор Vario  480-730</t>
  </si>
  <si>
    <t>VGR1</t>
  </si>
  <si>
    <t>FFH 730-1180</t>
  </si>
  <si>
    <t>VGR2</t>
  </si>
  <si>
    <t>П/О запор Vario  730-1180</t>
  </si>
  <si>
    <t>FFH 950-1400</t>
  </si>
  <si>
    <t>VGRS</t>
  </si>
  <si>
    <t>П/О запор Vario  950-1400</t>
  </si>
  <si>
    <t>FFH 1180-1630</t>
  </si>
  <si>
    <t>П/О запор Vario  1180-1630</t>
  </si>
  <si>
    <t>VGR3</t>
  </si>
  <si>
    <t>VOK2</t>
  </si>
  <si>
    <t>Ср.запор 1200-1500</t>
  </si>
  <si>
    <t>П/О запор Vario  1630-2080</t>
  </si>
  <si>
    <t>FFH 1630-2080</t>
  </si>
  <si>
    <t>VGR4</t>
  </si>
  <si>
    <t>VOK4</t>
  </si>
  <si>
    <t>Ср.запор 1600-2050</t>
  </si>
  <si>
    <t>VGR5</t>
  </si>
  <si>
    <t>FFH 1900-2350</t>
  </si>
  <si>
    <t>П/О запор Vario 1900-2350</t>
  </si>
  <si>
    <t>VOK5</t>
  </si>
  <si>
    <t>VKKE</t>
  </si>
  <si>
    <t>VKEK2-13</t>
  </si>
  <si>
    <t>Ср.запор 2000-2350</t>
  </si>
  <si>
    <t>375-600</t>
  </si>
  <si>
    <t>600-840</t>
  </si>
  <si>
    <t>840-1045</t>
  </si>
  <si>
    <t>1045-1265</t>
  </si>
  <si>
    <t>1265-1485</t>
  </si>
  <si>
    <t>280-375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</si>
</sst>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"/>
    <numFmt numFmtId="165" formatCode="0.000"/>
  </numFmts>
  <fonts count="16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9"/>
      <name val="Arial Cyr"/>
      <family val="2"/>
      <charset val="204"/>
    </font>
    <font>
      <b/>
      <sz val="9"/>
      <name val="Arial Cyr"/>
      <family val="2"/>
      <charset val="204"/>
    </font>
    <font>
      <sz val="9"/>
      <name val="Arial Cyr"/>
      <charset val="204"/>
    </font>
    <font>
      <sz val="9"/>
      <name val="Antique Olive Compact"/>
      <family val="2"/>
    </font>
    <font>
      <b/>
      <sz val="9"/>
      <name val="Arial Cyr"/>
      <charset val="204"/>
    </font>
    <font>
      <sz val="9"/>
      <name val="Arial"/>
      <family val="2"/>
      <charset val="204"/>
    </font>
    <font>
      <b/>
      <sz val="9"/>
      <color indexed="10"/>
      <name val="Arial Cyr"/>
      <charset val="204"/>
    </font>
    <font>
      <b/>
      <sz val="9"/>
      <color indexed="14"/>
      <name val="Arial Cyr"/>
      <charset val="204"/>
    </font>
    <font>
      <b/>
      <sz val="9"/>
      <color indexed="48"/>
      <name val="Arial Cyr"/>
      <charset val="204"/>
    </font>
    <font>
      <b/>
      <i/>
      <sz val="9"/>
      <name val="Arial Cyr"/>
      <charset val="204"/>
    </font>
    <font>
      <sz val="10"/>
      <name val="Arial"/>
      <family val="2"/>
      <charset val="162"/>
    </font>
    <font>
      <sz val="9"/>
      <color indexed="14"/>
      <name val="Arial Cyr"/>
      <family val="2"/>
      <charset val="204"/>
    </font>
    <font>
      <sz val="10"/>
      <name val="Arial Cyr"/>
      <charset val="204"/>
    </font>
    <font>
      <b/>
      <i/>
      <u/>
      <sz val="16"/>
      <color rgb="FFFF0066"/>
      <name val="Arial Cyr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</fills>
  <borders count="5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2" fillId="0" borderId="0"/>
    <xf numFmtId="0" fontId="1" fillId="0" borderId="0"/>
    <xf numFmtId="0" fontId="14" fillId="0" borderId="0"/>
  </cellStyleXfs>
  <cellXfs count="145">
    <xf numFmtId="0" fontId="0" fillId="0" borderId="0" xfId="0"/>
    <xf numFmtId="2" fontId="2" fillId="0" borderId="1" xfId="0" applyNumberFormat="1" applyFont="1" applyBorder="1"/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4" xfId="0" applyFont="1" applyFill="1" applyBorder="1" applyAlignment="1">
      <alignment vertical="center"/>
    </xf>
    <xf numFmtId="2" fontId="2" fillId="0" borderId="5" xfId="0" applyNumberFormat="1" applyFont="1" applyFill="1" applyBorder="1" applyAlignment="1">
      <alignment vertical="center"/>
    </xf>
    <xf numFmtId="2" fontId="2" fillId="0" borderId="6" xfId="0" applyNumberFormat="1" applyFont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2" fontId="2" fillId="2" borderId="8" xfId="0" applyNumberFormat="1" applyFont="1" applyFill="1" applyBorder="1" applyAlignment="1">
      <alignment vertical="center"/>
    </xf>
    <xf numFmtId="0" fontId="2" fillId="2" borderId="9" xfId="0" applyFont="1" applyFill="1" applyBorder="1" applyAlignment="1">
      <alignment vertical="center"/>
    </xf>
    <xf numFmtId="2" fontId="2" fillId="2" borderId="6" xfId="0" applyNumberFormat="1" applyFont="1" applyFill="1" applyBorder="1" applyAlignment="1">
      <alignment vertical="center"/>
    </xf>
    <xf numFmtId="0" fontId="2" fillId="0" borderId="7" xfId="0" applyFont="1" applyBorder="1" applyAlignment="1">
      <alignment vertical="center"/>
    </xf>
    <xf numFmtId="2" fontId="2" fillId="0" borderId="8" xfId="0" applyNumberFormat="1" applyFont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2" fontId="2" fillId="0" borderId="8" xfId="0" applyNumberFormat="1" applyFont="1" applyFill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7" xfId="0" applyFont="1" applyFill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2" fontId="2" fillId="0" borderId="12" xfId="0" applyNumberFormat="1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7" xfId="0" applyFont="1" applyBorder="1" applyAlignment="1">
      <alignment vertical="center"/>
    </xf>
    <xf numFmtId="0" fontId="4" fillId="0" borderId="9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4" fillId="0" borderId="1" xfId="0" applyFont="1" applyBorder="1" applyAlignment="1">
      <alignment horizontal="left" vertical="center"/>
    </xf>
    <xf numFmtId="0" fontId="6" fillId="2" borderId="1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right" vertical="center"/>
    </xf>
    <xf numFmtId="0" fontId="4" fillId="2" borderId="14" xfId="0" applyFont="1" applyFill="1" applyBorder="1" applyAlignment="1">
      <alignment vertical="center"/>
    </xf>
    <xf numFmtId="0" fontId="4" fillId="2" borderId="15" xfId="0" applyFont="1" applyFill="1" applyBorder="1" applyAlignment="1">
      <alignment vertical="center"/>
    </xf>
    <xf numFmtId="0" fontId="4" fillId="2" borderId="16" xfId="0" applyFont="1" applyFill="1" applyBorder="1" applyAlignment="1">
      <alignment vertical="center"/>
    </xf>
    <xf numFmtId="0" fontId="4" fillId="2" borderId="13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7" xfId="0" applyFont="1" applyFill="1" applyBorder="1" applyAlignment="1">
      <alignment vertical="center"/>
    </xf>
    <xf numFmtId="2" fontId="4" fillId="0" borderId="18" xfId="0" applyNumberFormat="1" applyFont="1" applyBorder="1" applyAlignment="1">
      <alignment vertical="center"/>
    </xf>
    <xf numFmtId="0" fontId="4" fillId="0" borderId="3" xfId="0" applyFont="1" applyBorder="1" applyAlignment="1">
      <alignment vertical="center"/>
    </xf>
    <xf numFmtId="2" fontId="4" fillId="0" borderId="6" xfId="0" applyNumberFormat="1" applyFont="1" applyBorder="1" applyAlignment="1">
      <alignment vertical="center"/>
    </xf>
    <xf numFmtId="2" fontId="4" fillId="0" borderId="8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0" xfId="0" applyFont="1" applyAlignment="1">
      <alignment vertical="center"/>
    </xf>
    <xf numFmtId="0" fontId="4" fillId="0" borderId="19" xfId="0" applyFont="1" applyBorder="1" applyAlignment="1">
      <alignment vertical="center"/>
    </xf>
    <xf numFmtId="0" fontId="4" fillId="0" borderId="20" xfId="0" applyFont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21" xfId="0" applyFont="1" applyFill="1" applyBorder="1" applyAlignment="1">
      <alignment vertical="center"/>
    </xf>
    <xf numFmtId="2" fontId="4" fillId="0" borderId="22" xfId="0" applyNumberFormat="1" applyFont="1" applyBorder="1" applyAlignment="1">
      <alignment vertical="center"/>
    </xf>
    <xf numFmtId="2" fontId="3" fillId="0" borderId="0" xfId="0" applyNumberFormat="1" applyFont="1" applyFill="1" applyBorder="1" applyAlignment="1">
      <alignment horizontal="right" vertical="center"/>
    </xf>
    <xf numFmtId="0" fontId="3" fillId="0" borderId="0" xfId="0" applyFont="1" applyFill="1" applyBorder="1" applyAlignment="1">
      <alignment horizontal="right" vertical="center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 vertical="center"/>
    </xf>
    <xf numFmtId="0" fontId="2" fillId="0" borderId="23" xfId="0" applyFont="1" applyBorder="1" applyAlignment="1">
      <alignment vertical="center"/>
    </xf>
    <xf numFmtId="0" fontId="2" fillId="2" borderId="15" xfId="0" applyFont="1" applyFill="1" applyBorder="1" applyAlignment="1">
      <alignment vertical="center"/>
    </xf>
    <xf numFmtId="2" fontId="2" fillId="0" borderId="24" xfId="0" applyNumberFormat="1" applyFont="1" applyBorder="1"/>
    <xf numFmtId="2" fontId="2" fillId="0" borderId="24" xfId="0" applyNumberFormat="1" applyFont="1" applyFill="1" applyBorder="1"/>
    <xf numFmtId="2" fontId="2" fillId="0" borderId="10" xfId="0" applyNumberFormat="1" applyFont="1" applyFill="1" applyBorder="1"/>
    <xf numFmtId="2" fontId="2" fillId="0" borderId="6" xfId="0" applyNumberFormat="1" applyFont="1" applyFill="1" applyBorder="1" applyAlignment="1">
      <alignment vertical="center"/>
    </xf>
    <xf numFmtId="0" fontId="2" fillId="0" borderId="9" xfId="0" applyFont="1" applyFill="1" applyBorder="1" applyAlignment="1">
      <alignment vertical="center"/>
    </xf>
    <xf numFmtId="2" fontId="2" fillId="0" borderId="18" xfId="0" applyNumberFormat="1" applyFont="1" applyFill="1" applyBorder="1" applyAlignment="1">
      <alignment vertical="center"/>
    </xf>
    <xf numFmtId="0" fontId="4" fillId="0" borderId="25" xfId="0" applyFont="1" applyBorder="1" applyAlignment="1">
      <alignment vertical="center"/>
    </xf>
    <xf numFmtId="2" fontId="4" fillId="0" borderId="26" xfId="0" applyNumberFormat="1" applyFont="1" applyBorder="1" applyAlignment="1">
      <alignment vertical="center"/>
    </xf>
    <xf numFmtId="2" fontId="2" fillId="0" borderId="22" xfId="0" applyNumberFormat="1" applyFont="1" applyBorder="1" applyAlignment="1">
      <alignment vertical="center"/>
    </xf>
    <xf numFmtId="0" fontId="2" fillId="2" borderId="2" xfId="0" applyFont="1" applyFill="1" applyBorder="1" applyAlignment="1">
      <alignment vertical="center"/>
    </xf>
    <xf numFmtId="0" fontId="2" fillId="2" borderId="18" xfId="0" applyFont="1" applyFill="1" applyBorder="1" applyAlignment="1">
      <alignment vertical="center"/>
    </xf>
    <xf numFmtId="0" fontId="2" fillId="2" borderId="27" xfId="0" applyFont="1" applyFill="1" applyBorder="1" applyAlignment="1">
      <alignment vertical="center"/>
    </xf>
    <xf numFmtId="0" fontId="2" fillId="2" borderId="28" xfId="0" applyFont="1" applyFill="1" applyBorder="1" applyAlignment="1">
      <alignment vertical="center"/>
    </xf>
    <xf numFmtId="0" fontId="2" fillId="2" borderId="29" xfId="0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horizontal="left"/>
    </xf>
    <xf numFmtId="0" fontId="2" fillId="0" borderId="30" xfId="0" applyFont="1" applyBorder="1" applyAlignment="1">
      <alignment horizontal="left" vertical="center"/>
    </xf>
    <xf numFmtId="0" fontId="2" fillId="0" borderId="10" xfId="0" applyFont="1" applyFill="1" applyBorder="1"/>
    <xf numFmtId="0" fontId="2" fillId="0" borderId="1" xfId="0" applyFont="1" applyFill="1" applyBorder="1" applyAlignment="1">
      <alignment horizontal="left"/>
    </xf>
    <xf numFmtId="0" fontId="4" fillId="0" borderId="10" xfId="0" applyFont="1" applyFill="1" applyBorder="1" applyAlignment="1">
      <alignment vertical="center"/>
    </xf>
    <xf numFmtId="0" fontId="2" fillId="0" borderId="31" xfId="0" applyFont="1" applyFill="1" applyBorder="1" applyAlignment="1">
      <alignment vertical="center"/>
    </xf>
    <xf numFmtId="0" fontId="2" fillId="0" borderId="32" xfId="0" applyFont="1" applyFill="1" applyBorder="1" applyAlignment="1">
      <alignment vertical="center"/>
    </xf>
    <xf numFmtId="2" fontId="2" fillId="2" borderId="10" xfId="0" applyNumberFormat="1" applyFont="1" applyFill="1" applyBorder="1"/>
    <xf numFmtId="0" fontId="2" fillId="0" borderId="10" xfId="0" applyFont="1" applyFill="1" applyBorder="1" applyAlignment="1">
      <alignment vertical="center"/>
    </xf>
    <xf numFmtId="0" fontId="4" fillId="0" borderId="10" xfId="0" applyFont="1" applyFill="1" applyBorder="1" applyAlignment="1">
      <alignment horizontal="left" vertical="center"/>
    </xf>
    <xf numFmtId="2" fontId="2" fillId="2" borderId="1" xfId="0" applyNumberFormat="1" applyFont="1" applyFill="1" applyBorder="1"/>
    <xf numFmtId="2" fontId="4" fillId="0" borderId="0" xfId="0" applyNumberFormat="1" applyFont="1" applyAlignment="1">
      <alignment vertical="center"/>
    </xf>
    <xf numFmtId="2" fontId="2" fillId="0" borderId="22" xfId="0" applyNumberFormat="1" applyFont="1" applyFill="1" applyBorder="1"/>
    <xf numFmtId="2" fontId="2" fillId="0" borderId="30" xfId="0" applyNumberFormat="1" applyFont="1" applyBorder="1"/>
    <xf numFmtId="2" fontId="2" fillId="0" borderId="33" xfId="0" applyNumberFormat="1" applyFont="1" applyBorder="1"/>
    <xf numFmtId="2" fontId="2" fillId="0" borderId="10" xfId="0" applyNumberFormat="1" applyFont="1" applyBorder="1"/>
    <xf numFmtId="0" fontId="2" fillId="0" borderId="0" xfId="0" applyFont="1" applyBorder="1" applyAlignment="1">
      <alignment horizontal="center"/>
    </xf>
    <xf numFmtId="164" fontId="2" fillId="0" borderId="31" xfId="0" applyNumberFormat="1" applyFont="1" applyFill="1" applyBorder="1" applyAlignment="1">
      <alignment horizontal="center"/>
    </xf>
    <xf numFmtId="0" fontId="4" fillId="2" borderId="34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26" xfId="0" applyFont="1" applyFill="1" applyBorder="1" applyAlignment="1">
      <alignment horizontal="center" vertical="center"/>
    </xf>
    <xf numFmtId="165" fontId="10" fillId="0" borderId="0" xfId="0" applyNumberFormat="1" applyFont="1" applyAlignment="1">
      <alignment vertical="center"/>
    </xf>
    <xf numFmtId="0" fontId="11" fillId="0" borderId="0" xfId="0" applyFont="1" applyAlignment="1">
      <alignment horizontal="center"/>
    </xf>
    <xf numFmtId="2" fontId="2" fillId="3" borderId="32" xfId="0" applyNumberFormat="1" applyFont="1" applyFill="1" applyBorder="1"/>
    <xf numFmtId="2" fontId="13" fillId="0" borderId="0" xfId="0" applyNumberFormat="1" applyFont="1" applyBorder="1"/>
    <xf numFmtId="0" fontId="4" fillId="0" borderId="0" xfId="0" applyFont="1" applyBorder="1" applyAlignment="1">
      <alignment vertical="center"/>
    </xf>
    <xf numFmtId="2" fontId="2" fillId="0" borderId="0" xfId="0" applyNumberFormat="1" applyFont="1" applyBorder="1"/>
    <xf numFmtId="2" fontId="2" fillId="3" borderId="0" xfId="0" applyNumberFormat="1" applyFont="1" applyFill="1" applyBorder="1"/>
    <xf numFmtId="2" fontId="2" fillId="0" borderId="52" xfId="0" applyNumberFormat="1" applyFont="1" applyBorder="1"/>
    <xf numFmtId="2" fontId="2" fillId="0" borderId="44" xfId="0" applyNumberFormat="1" applyFont="1" applyBorder="1"/>
    <xf numFmtId="2" fontId="2" fillId="0" borderId="32" xfId="0" applyNumberFormat="1" applyFont="1" applyBorder="1"/>
    <xf numFmtId="2" fontId="2" fillId="2" borderId="52" xfId="0" applyNumberFormat="1" applyFont="1" applyFill="1" applyBorder="1"/>
    <xf numFmtId="2" fontId="2" fillId="2" borderId="33" xfId="0" applyNumberFormat="1" applyFont="1" applyFill="1" applyBorder="1"/>
    <xf numFmtId="2" fontId="2" fillId="0" borderId="53" xfId="0" applyNumberFormat="1" applyFont="1" applyBorder="1"/>
    <xf numFmtId="2" fontId="2" fillId="0" borderId="54" xfId="0" applyNumberFormat="1" applyFont="1" applyBorder="1"/>
    <xf numFmtId="2" fontId="2" fillId="0" borderId="23" xfId="0" applyNumberFormat="1" applyFont="1" applyBorder="1"/>
    <xf numFmtId="2" fontId="2" fillId="2" borderId="18" xfId="0" applyNumberFormat="1" applyFont="1" applyFill="1" applyBorder="1" applyAlignment="1">
      <alignment vertical="center"/>
    </xf>
    <xf numFmtId="2" fontId="2" fillId="0" borderId="18" xfId="0" applyNumberFormat="1" applyFont="1" applyBorder="1" applyAlignment="1">
      <alignment vertical="center"/>
    </xf>
    <xf numFmtId="165" fontId="15" fillId="0" borderId="0" xfId="0" applyNumberFormat="1" applyFont="1" applyAlignment="1">
      <alignment vertical="center"/>
    </xf>
    <xf numFmtId="2" fontId="3" fillId="0" borderId="46" xfId="0" applyNumberFormat="1" applyFont="1" applyFill="1" applyBorder="1" applyAlignment="1">
      <alignment vertical="center"/>
    </xf>
    <xf numFmtId="2" fontId="3" fillId="0" borderId="47" xfId="0" applyNumberFormat="1" applyFont="1" applyFill="1" applyBorder="1" applyAlignment="1">
      <alignment vertical="center"/>
    </xf>
    <xf numFmtId="164" fontId="8" fillId="4" borderId="0" xfId="0" applyNumberFormat="1" applyFont="1" applyFill="1" applyBorder="1" applyAlignment="1">
      <alignment horizontal="center"/>
    </xf>
    <xf numFmtId="164" fontId="8" fillId="4" borderId="20" xfId="0" applyNumberFormat="1" applyFont="1" applyFill="1" applyBorder="1" applyAlignment="1">
      <alignment horizontal="center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35" xfId="0" applyFont="1" applyBorder="1" applyAlignment="1">
      <alignment horizontal="center" vertical="center"/>
    </xf>
    <xf numFmtId="0" fontId="4" fillId="0" borderId="36" xfId="0" applyFont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4" fillId="2" borderId="32" xfId="0" applyFont="1" applyFill="1" applyBorder="1" applyAlignment="1">
      <alignment horizontal="center" vertical="center" wrapText="1"/>
    </xf>
    <xf numFmtId="0" fontId="4" fillId="2" borderId="42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2" fontId="3" fillId="0" borderId="48" xfId="0" applyNumberFormat="1" applyFont="1" applyFill="1" applyBorder="1" applyAlignment="1">
      <alignment vertical="center"/>
    </xf>
    <xf numFmtId="2" fontId="3" fillId="0" borderId="50" xfId="0" applyNumberFormat="1" applyFont="1" applyFill="1" applyBorder="1" applyAlignment="1">
      <alignment horizontal="right" vertical="center"/>
    </xf>
    <xf numFmtId="2" fontId="3" fillId="0" borderId="51" xfId="0" applyNumberFormat="1" applyFont="1" applyFill="1" applyBorder="1" applyAlignment="1">
      <alignment horizontal="right" vertical="center"/>
    </xf>
    <xf numFmtId="0" fontId="2" fillId="0" borderId="51" xfId="0" applyFont="1" applyFill="1" applyBorder="1" applyAlignment="1">
      <alignment horizontal="right" vertical="center"/>
    </xf>
    <xf numFmtId="2" fontId="3" fillId="0" borderId="49" xfId="0" applyNumberFormat="1" applyFont="1" applyFill="1" applyBorder="1" applyAlignment="1">
      <alignment vertical="center"/>
    </xf>
    <xf numFmtId="0" fontId="3" fillId="0" borderId="51" xfId="0" applyFont="1" applyFill="1" applyBorder="1" applyAlignment="1">
      <alignment horizontal="right" vertical="center"/>
    </xf>
    <xf numFmtId="2" fontId="3" fillId="3" borderId="50" xfId="0" applyNumberFormat="1" applyFont="1" applyFill="1" applyBorder="1" applyAlignment="1">
      <alignment horizontal="right" vertical="center"/>
    </xf>
    <xf numFmtId="0" fontId="2" fillId="3" borderId="51" xfId="0" applyFont="1" applyFill="1" applyBorder="1" applyAlignment="1">
      <alignment horizontal="right" vertical="center"/>
    </xf>
  </cellXfs>
  <cellStyles count="4">
    <cellStyle name="Normal_Sayfa1" xfId="1"/>
    <cellStyle name="Звичайний" xfId="0" builtinId="0"/>
    <cellStyle name="Обычный 2" xfId="3"/>
    <cellStyle name="Обычный 3" xfId="2"/>
  </cellStyles>
  <dxfs count="0"/>
  <tableStyles count="0" defaultTableStyle="TableStyleMedium9" defaultPivotStyle="PivotStyleLight16"/>
  <colors>
    <mruColors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285750</xdr:colOff>
      <xdr:row>16</xdr:row>
      <xdr:rowOff>85725</xdr:rowOff>
    </xdr:from>
    <xdr:to>
      <xdr:col>20</xdr:col>
      <xdr:colOff>104775</xdr:colOff>
      <xdr:row>45</xdr:row>
      <xdr:rowOff>38100</xdr:rowOff>
    </xdr:to>
    <xdr:sp macro="" textlink="">
      <xdr:nvSpPr>
        <xdr:cNvPr id="3" name="WordArt 5"/>
        <xdr:cNvSpPr>
          <a:spLocks noChangeArrowheads="1" noChangeShapeType="1" noTextEdit="1"/>
        </xdr:cNvSpPr>
      </xdr:nvSpPr>
      <xdr:spPr bwMode="auto">
        <a:xfrm rot="-5400000">
          <a:off x="7396163" y="4757737"/>
          <a:ext cx="4476750" cy="428625"/>
        </a:xfrm>
        <a:prstGeom prst="rect">
          <a:avLst/>
        </a:prstGeom>
      </xdr:spPr>
      <xdr:txBody>
        <a:bodyPr wrap="none" fromWordArt="1">
          <a:prstTxWarp prst="textPlain">
            <a:avLst>
              <a:gd name="adj" fmla="val 50000"/>
            </a:avLst>
          </a:prstTxWarp>
        </a:bodyPr>
        <a:lstStyle/>
        <a:p>
          <a:pPr algn="ctr" rtl="0"/>
          <a:r>
            <a:rPr lang="en-US" sz="1400" b="1" i="1" kern="10" spc="0">
              <a:ln w="9525">
                <a:solidFill>
                  <a:srgbClr val="000000"/>
                </a:solidFill>
                <a:round/>
                <a:headEnd/>
                <a:tailEnd/>
              </a:ln>
              <a:solidFill>
                <a:srgbClr val="FF0000"/>
              </a:solidFill>
              <a:effectLst/>
              <a:latin typeface="Arial"/>
              <a:cs typeface="Arial"/>
            </a:rPr>
            <a:t>VHS</a:t>
          </a:r>
          <a:endParaRPr lang="ru-RU" sz="1400" b="1" i="1" kern="10" spc="0">
            <a:ln w="9525">
              <a:solidFill>
                <a:srgbClr val="000000"/>
              </a:solidFill>
              <a:round/>
              <a:headEnd/>
              <a:tailEnd/>
            </a:ln>
            <a:solidFill>
              <a:srgbClr val="FF0000"/>
            </a:solidFill>
            <a:effectLst/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66"/>
  </sheetPr>
  <dimension ref="A6:T64"/>
  <sheetViews>
    <sheetView tabSelected="1" topLeftCell="C31" workbookViewId="0">
      <selection activeCell="C8" sqref="C8"/>
    </sheetView>
  </sheetViews>
  <sheetFormatPr defaultColWidth="9.109375" defaultRowHeight="11.4"/>
  <cols>
    <col min="1" max="2" width="6.33203125" style="23" hidden="1" customWidth="1"/>
    <col min="3" max="3" width="22.44140625" style="23" customWidth="1"/>
    <col min="4" max="4" width="22.109375" style="23" customWidth="1"/>
    <col min="5" max="5" width="9" style="52" customWidth="1"/>
    <col min="6" max="6" width="7.44140625" style="23" hidden="1" customWidth="1"/>
    <col min="7" max="9" width="7.44140625" style="23" customWidth="1"/>
    <col min="10" max="10" width="4.88671875" style="23" customWidth="1"/>
    <col min="11" max="11" width="7.109375" style="23" customWidth="1"/>
    <col min="12" max="12" width="4.5546875" style="23" customWidth="1"/>
    <col min="13" max="13" width="7.109375" style="23" customWidth="1"/>
    <col min="14" max="14" width="3.88671875" style="23" customWidth="1"/>
    <col min="15" max="15" width="7.109375" style="23" customWidth="1"/>
    <col min="16" max="16" width="3.88671875" style="23" customWidth="1"/>
    <col min="17" max="17" width="7.109375" style="23" customWidth="1"/>
    <col min="18" max="18" width="4.44140625" style="23" customWidth="1"/>
    <col min="19" max="19" width="7.109375" style="23" customWidth="1"/>
    <col min="20" max="20" width="9.109375" style="23"/>
    <col min="21" max="21" width="5.6640625" style="23" customWidth="1"/>
    <col min="22" max="16384" width="9.109375" style="23"/>
  </cols>
  <sheetData>
    <row r="6" spans="1:20" ht="12.6" thickBot="1">
      <c r="A6" s="112"/>
      <c r="B6" s="112"/>
      <c r="C6" s="113"/>
      <c r="D6" s="22"/>
      <c r="E6" s="23"/>
      <c r="Q6" s="114" t="s">
        <v>11</v>
      </c>
      <c r="R6" s="115"/>
      <c r="S6" s="115"/>
    </row>
    <row r="7" spans="1:20" ht="12" thickBot="1">
      <c r="A7" s="85"/>
      <c r="B7" s="85"/>
      <c r="C7" s="86">
        <v>2.36</v>
      </c>
      <c r="D7" s="116" t="s">
        <v>8</v>
      </c>
      <c r="E7" s="119" t="s">
        <v>3</v>
      </c>
      <c r="F7" s="123"/>
      <c r="G7" s="126" t="s">
        <v>7</v>
      </c>
      <c r="H7" s="129" t="s">
        <v>4</v>
      </c>
      <c r="I7" s="130"/>
      <c r="J7" s="130"/>
      <c r="K7" s="130"/>
      <c r="L7" s="130"/>
      <c r="M7" s="130"/>
      <c r="N7" s="130"/>
      <c r="O7" s="130"/>
      <c r="P7" s="130"/>
      <c r="Q7" s="130"/>
      <c r="R7" s="130"/>
      <c r="S7" s="130"/>
    </row>
    <row r="8" spans="1:20" ht="12" thickBot="1">
      <c r="A8" s="85"/>
      <c r="B8" s="85"/>
      <c r="D8" s="117"/>
      <c r="E8" s="120"/>
      <c r="F8" s="124"/>
      <c r="G8" s="127"/>
      <c r="H8" s="131"/>
      <c r="I8" s="132"/>
      <c r="J8" s="132"/>
      <c r="K8" s="132"/>
      <c r="L8" s="132"/>
      <c r="M8" s="132"/>
      <c r="N8" s="132"/>
      <c r="O8" s="132"/>
      <c r="P8" s="132"/>
      <c r="Q8" s="132"/>
      <c r="R8" s="132"/>
      <c r="S8" s="132"/>
    </row>
    <row r="9" spans="1:20">
      <c r="A9" s="85"/>
      <c r="B9" s="85"/>
      <c r="D9" s="118"/>
      <c r="E9" s="121"/>
      <c r="F9" s="124"/>
      <c r="G9" s="127"/>
      <c r="H9" s="133" t="s">
        <v>76</v>
      </c>
      <c r="I9" s="134"/>
      <c r="J9" s="133" t="s">
        <v>71</v>
      </c>
      <c r="K9" s="134"/>
      <c r="L9" s="135" t="s">
        <v>72</v>
      </c>
      <c r="M9" s="136"/>
      <c r="N9" s="135" t="s">
        <v>73</v>
      </c>
      <c r="O9" s="136"/>
      <c r="P9" s="135" t="s">
        <v>74</v>
      </c>
      <c r="Q9" s="136"/>
      <c r="R9" s="135" t="s">
        <v>75</v>
      </c>
      <c r="S9" s="136"/>
      <c r="T9" s="80"/>
    </row>
    <row r="10" spans="1:20" ht="12" thickBot="1">
      <c r="A10" s="85"/>
      <c r="B10" s="85"/>
      <c r="D10" s="87" t="s">
        <v>2</v>
      </c>
      <c r="E10" s="122"/>
      <c r="F10" s="125"/>
      <c r="G10" s="128"/>
      <c r="H10" s="90" t="s">
        <v>1</v>
      </c>
      <c r="I10" s="91" t="s">
        <v>0</v>
      </c>
      <c r="J10" s="88" t="s">
        <v>1</v>
      </c>
      <c r="K10" s="89" t="s">
        <v>0</v>
      </c>
      <c r="L10" s="90" t="s">
        <v>1</v>
      </c>
      <c r="M10" s="91" t="s">
        <v>0</v>
      </c>
      <c r="N10" s="90" t="s">
        <v>1</v>
      </c>
      <c r="O10" s="91" t="s">
        <v>0</v>
      </c>
      <c r="P10" s="90" t="s">
        <v>1</v>
      </c>
      <c r="Q10" s="91" t="s">
        <v>0</v>
      </c>
      <c r="R10" s="90" t="s">
        <v>1</v>
      </c>
      <c r="S10" s="91" t="s">
        <v>0</v>
      </c>
    </row>
    <row r="11" spans="1:20" ht="12">
      <c r="A11" s="95"/>
      <c r="B11" s="92"/>
      <c r="C11" s="92"/>
      <c r="D11" s="71" t="s">
        <v>21</v>
      </c>
      <c r="E11" s="72" t="s">
        <v>22</v>
      </c>
      <c r="F11" s="56">
        <v>1.0876618425000002</v>
      </c>
      <c r="G11" s="55">
        <f>ROUND(F11*$C$7,2)*1.2</f>
        <v>3.0839999999999996</v>
      </c>
      <c r="H11" s="99">
        <v>1</v>
      </c>
      <c r="I11" s="83">
        <f>H11*G11</f>
        <v>3.0839999999999996</v>
      </c>
      <c r="J11" s="4">
        <v>1</v>
      </c>
      <c r="K11" s="5">
        <f>G11*J11</f>
        <v>3.0839999999999996</v>
      </c>
      <c r="L11" s="54"/>
      <c r="M11" s="12"/>
      <c r="N11" s="66"/>
      <c r="O11" s="67"/>
      <c r="P11" s="7"/>
      <c r="Q11" s="8"/>
      <c r="R11" s="68"/>
      <c r="S11" s="8"/>
    </row>
    <row r="12" spans="1:20" ht="12">
      <c r="A12" s="95"/>
      <c r="B12" s="92"/>
      <c r="C12" s="92"/>
      <c r="D12" s="71" t="s">
        <v>23</v>
      </c>
      <c r="E12" s="72" t="s">
        <v>24</v>
      </c>
      <c r="F12" s="57">
        <v>1.4606755932500002</v>
      </c>
      <c r="G12" s="1">
        <f t="shared" ref="G12:G57" si="0">ROUND(F12*$C$7,2)*1.2</f>
        <v>4.1399999999999997</v>
      </c>
      <c r="H12" s="9"/>
      <c r="I12" s="10"/>
      <c r="J12" s="9"/>
      <c r="K12" s="10"/>
      <c r="L12" s="17">
        <v>1</v>
      </c>
      <c r="M12" s="63">
        <f>G12*L12</f>
        <v>4.1399999999999997</v>
      </c>
      <c r="N12" s="9"/>
      <c r="O12" s="15"/>
      <c r="P12" s="64"/>
      <c r="Q12" s="65"/>
      <c r="R12" s="11"/>
      <c r="S12" s="15"/>
    </row>
    <row r="13" spans="1:20" ht="12">
      <c r="A13" s="95"/>
      <c r="B13" s="92"/>
      <c r="C13" s="92"/>
      <c r="D13" s="71" t="s">
        <v>25</v>
      </c>
      <c r="E13" s="72" t="s">
        <v>28</v>
      </c>
      <c r="F13" s="57">
        <v>1.6074603229166666</v>
      </c>
      <c r="G13" s="1">
        <f t="shared" si="0"/>
        <v>4.548</v>
      </c>
      <c r="H13" s="9"/>
      <c r="I13" s="10"/>
      <c r="J13" s="9"/>
      <c r="K13" s="10"/>
      <c r="L13" s="11"/>
      <c r="M13" s="12"/>
      <c r="N13" s="13">
        <v>1</v>
      </c>
      <c r="O13" s="14">
        <f>G13*N13</f>
        <v>4.548</v>
      </c>
      <c r="P13" s="9"/>
      <c r="Q13" s="15"/>
      <c r="R13" s="11"/>
      <c r="S13" s="15"/>
    </row>
    <row r="14" spans="1:20" ht="12">
      <c r="A14" s="95"/>
      <c r="B14" s="92"/>
      <c r="C14" s="92"/>
      <c r="D14" s="71" t="s">
        <v>26</v>
      </c>
      <c r="E14" s="72" t="s">
        <v>29</v>
      </c>
      <c r="F14" s="57">
        <v>2.0025506841666667</v>
      </c>
      <c r="G14" s="1">
        <f t="shared" si="0"/>
        <v>5.6760000000000002</v>
      </c>
      <c r="H14" s="9"/>
      <c r="I14" s="10"/>
      <c r="J14" s="9"/>
      <c r="K14" s="10"/>
      <c r="L14" s="11"/>
      <c r="M14" s="12"/>
      <c r="N14" s="9"/>
      <c r="O14" s="10"/>
      <c r="P14" s="13">
        <v>1</v>
      </c>
      <c r="Q14" s="14">
        <f>G14*P14</f>
        <v>5.6760000000000002</v>
      </c>
      <c r="R14" s="11"/>
      <c r="S14" s="15"/>
    </row>
    <row r="15" spans="1:20" ht="12">
      <c r="A15" s="95"/>
      <c r="B15" s="92"/>
      <c r="C15" s="92"/>
      <c r="D15" s="71" t="s">
        <v>27</v>
      </c>
      <c r="E15" s="72" t="s">
        <v>30</v>
      </c>
      <c r="F15" s="57">
        <v>2.2332020793333336</v>
      </c>
      <c r="G15" s="1">
        <f t="shared" si="0"/>
        <v>6.323999999999999</v>
      </c>
      <c r="H15" s="9"/>
      <c r="I15" s="10"/>
      <c r="J15" s="9"/>
      <c r="K15" s="10"/>
      <c r="L15" s="11"/>
      <c r="M15" s="12"/>
      <c r="N15" s="9"/>
      <c r="O15" s="10"/>
      <c r="P15" s="9"/>
      <c r="Q15" s="10"/>
      <c r="R15" s="17">
        <v>1</v>
      </c>
      <c r="S15" s="14">
        <f t="shared" ref="S15:S20" si="1">G15*R15</f>
        <v>6.323999999999999</v>
      </c>
    </row>
    <row r="16" spans="1:20" ht="12">
      <c r="A16" s="95"/>
      <c r="B16" s="92"/>
      <c r="C16" s="92"/>
      <c r="D16" s="71" t="s">
        <v>19</v>
      </c>
      <c r="E16" s="72" t="s">
        <v>31</v>
      </c>
      <c r="F16" s="57">
        <v>0.27414647716666668</v>
      </c>
      <c r="G16" s="1">
        <f t="shared" si="0"/>
        <v>0.78</v>
      </c>
      <c r="H16" s="1">
        <v>1</v>
      </c>
      <c r="I16" s="84">
        <f t="shared" ref="I16:I20" si="2">H16*G16</f>
        <v>0.78</v>
      </c>
      <c r="J16" s="18">
        <v>1</v>
      </c>
      <c r="K16" s="60">
        <f t="shared" ref="K16:K22" si="3">G16*J16</f>
        <v>0.78</v>
      </c>
      <c r="L16" s="59">
        <v>1</v>
      </c>
      <c r="M16" s="58">
        <f>G16*L16</f>
        <v>0.78</v>
      </c>
      <c r="N16" s="18">
        <v>1</v>
      </c>
      <c r="O16" s="16">
        <f>G16*N16</f>
        <v>0.78</v>
      </c>
      <c r="P16" s="18">
        <v>1</v>
      </c>
      <c r="Q16" s="16">
        <f>G16*P16</f>
        <v>0.78</v>
      </c>
      <c r="R16" s="59">
        <v>1</v>
      </c>
      <c r="S16" s="16">
        <f t="shared" si="1"/>
        <v>0.78</v>
      </c>
    </row>
    <row r="17" spans="1:19" ht="12">
      <c r="A17" s="95"/>
      <c r="B17" s="92"/>
      <c r="C17" s="92"/>
      <c r="D17" s="71" t="s">
        <v>32</v>
      </c>
      <c r="E17" s="72" t="s">
        <v>33</v>
      </c>
      <c r="F17" s="57">
        <v>0.20327651875</v>
      </c>
      <c r="G17" s="1">
        <f t="shared" si="0"/>
        <v>0.57599999999999996</v>
      </c>
      <c r="H17" s="1">
        <v>1</v>
      </c>
      <c r="I17" s="84">
        <f t="shared" si="2"/>
        <v>0.57599999999999996</v>
      </c>
      <c r="J17" s="13">
        <v>1</v>
      </c>
      <c r="K17" s="16">
        <f t="shared" si="3"/>
        <v>0.57599999999999996</v>
      </c>
      <c r="L17" s="17">
        <v>1</v>
      </c>
      <c r="M17" s="6">
        <f>G17*L17</f>
        <v>0.57599999999999996</v>
      </c>
      <c r="N17" s="13">
        <v>1</v>
      </c>
      <c r="O17" s="14">
        <f>G17*N17</f>
        <v>0.57599999999999996</v>
      </c>
      <c r="P17" s="13">
        <v>1</v>
      </c>
      <c r="Q17" s="14">
        <f>G17*P17</f>
        <v>0.57599999999999996</v>
      </c>
      <c r="R17" s="17">
        <v>1</v>
      </c>
      <c r="S17" s="14">
        <f t="shared" si="1"/>
        <v>0.57599999999999996</v>
      </c>
    </row>
    <row r="18" spans="1:19" ht="12">
      <c r="A18" s="95"/>
      <c r="B18" s="92"/>
      <c r="C18" s="92"/>
      <c r="D18" s="71" t="s">
        <v>13</v>
      </c>
      <c r="E18" s="72" t="s">
        <v>36</v>
      </c>
      <c r="F18" s="57">
        <v>0.25773554133333337</v>
      </c>
      <c r="G18" s="1">
        <f t="shared" si="0"/>
        <v>0.73199999999999998</v>
      </c>
      <c r="H18" s="1">
        <v>1</v>
      </c>
      <c r="I18" s="84">
        <f t="shared" si="2"/>
        <v>0.73199999999999998</v>
      </c>
      <c r="J18" s="13">
        <v>1</v>
      </c>
      <c r="K18" s="16">
        <f t="shared" si="3"/>
        <v>0.73199999999999998</v>
      </c>
      <c r="L18" s="17">
        <v>1</v>
      </c>
      <c r="M18" s="6">
        <f>G18*L18</f>
        <v>0.73199999999999998</v>
      </c>
      <c r="N18" s="13">
        <v>1</v>
      </c>
      <c r="O18" s="14">
        <f>G18*N18</f>
        <v>0.73199999999999998</v>
      </c>
      <c r="P18" s="13">
        <v>1</v>
      </c>
      <c r="Q18" s="14">
        <f>G18*P18</f>
        <v>0.73199999999999998</v>
      </c>
      <c r="R18" s="17">
        <v>1</v>
      </c>
      <c r="S18" s="14">
        <f t="shared" si="1"/>
        <v>0.73199999999999998</v>
      </c>
    </row>
    <row r="19" spans="1:19" ht="12">
      <c r="A19" s="95"/>
      <c r="B19" s="92"/>
      <c r="C19" s="92"/>
      <c r="D19" s="71" t="s">
        <v>12</v>
      </c>
      <c r="E19" s="72" t="s">
        <v>35</v>
      </c>
      <c r="F19" s="57">
        <v>0.23357283433333334</v>
      </c>
      <c r="G19" s="1">
        <f t="shared" si="0"/>
        <v>0.66</v>
      </c>
      <c r="H19" s="1">
        <v>1</v>
      </c>
      <c r="I19" s="84">
        <f t="shared" si="2"/>
        <v>0.66</v>
      </c>
      <c r="J19" s="13">
        <v>1</v>
      </c>
      <c r="K19" s="16">
        <f t="shared" si="3"/>
        <v>0.66</v>
      </c>
      <c r="L19" s="17">
        <v>1</v>
      </c>
      <c r="M19" s="6">
        <f>G19*L19</f>
        <v>0.66</v>
      </c>
      <c r="N19" s="13">
        <v>1</v>
      </c>
      <c r="O19" s="14">
        <f>G19*N19</f>
        <v>0.66</v>
      </c>
      <c r="P19" s="13">
        <v>1</v>
      </c>
      <c r="Q19" s="14">
        <f>G19*P19</f>
        <v>0.66</v>
      </c>
      <c r="R19" s="17">
        <v>1</v>
      </c>
      <c r="S19" s="14">
        <f t="shared" si="1"/>
        <v>0.66</v>
      </c>
    </row>
    <row r="20" spans="1:19" ht="12">
      <c r="A20" s="95"/>
      <c r="B20" s="92"/>
      <c r="C20" s="92"/>
      <c r="D20" s="71" t="s">
        <v>34</v>
      </c>
      <c r="E20" s="72" t="s">
        <v>37</v>
      </c>
      <c r="F20" s="57">
        <v>7.9974226416666669E-2</v>
      </c>
      <c r="G20" s="1">
        <f t="shared" si="0"/>
        <v>0.22799999999999998</v>
      </c>
      <c r="H20" s="1">
        <v>1</v>
      </c>
      <c r="I20" s="84">
        <f t="shared" si="2"/>
        <v>0.22799999999999998</v>
      </c>
      <c r="J20" s="13">
        <v>1</v>
      </c>
      <c r="K20" s="16">
        <f t="shared" si="3"/>
        <v>0.22799999999999998</v>
      </c>
      <c r="L20" s="17">
        <v>1</v>
      </c>
      <c r="M20" s="6">
        <f>G20*L20</f>
        <v>0.22799999999999998</v>
      </c>
      <c r="N20" s="13">
        <v>1</v>
      </c>
      <c r="O20" s="14">
        <f>G20*N20</f>
        <v>0.22799999999999998</v>
      </c>
      <c r="P20" s="13">
        <v>1</v>
      </c>
      <c r="Q20" s="14">
        <f>G20*P20</f>
        <v>0.22799999999999998</v>
      </c>
      <c r="R20" s="17">
        <v>1</v>
      </c>
      <c r="S20" s="14">
        <f t="shared" si="1"/>
        <v>0.22799999999999998</v>
      </c>
    </row>
    <row r="21" spans="1:19" ht="12">
      <c r="A21" s="95"/>
      <c r="B21" s="92"/>
      <c r="C21" s="92"/>
      <c r="D21" s="71" t="s">
        <v>5</v>
      </c>
      <c r="E21" s="72" t="s">
        <v>38</v>
      </c>
      <c r="F21" s="57">
        <v>0.54606950308333335</v>
      </c>
      <c r="G21" s="1">
        <f t="shared" si="0"/>
        <v>1.548</v>
      </c>
      <c r="H21" s="1">
        <v>1</v>
      </c>
      <c r="I21" s="84">
        <f>H21*G21</f>
        <v>1.548</v>
      </c>
      <c r="J21" s="9"/>
      <c r="K21" s="107"/>
      <c r="L21" s="11"/>
      <c r="M21" s="12"/>
      <c r="N21" s="9"/>
      <c r="O21" s="10"/>
      <c r="P21" s="9"/>
      <c r="Q21" s="10"/>
      <c r="R21" s="11"/>
      <c r="S21" s="10"/>
    </row>
    <row r="22" spans="1:19" ht="12">
      <c r="A22" s="95"/>
      <c r="B22" s="92"/>
      <c r="C22" s="92"/>
      <c r="D22" s="71" t="s">
        <v>6</v>
      </c>
      <c r="E22" s="72" t="s">
        <v>39</v>
      </c>
      <c r="F22" s="57">
        <v>0.76295131133333338</v>
      </c>
      <c r="G22" s="1">
        <f t="shared" si="0"/>
        <v>2.16</v>
      </c>
      <c r="H22" s="9"/>
      <c r="I22" s="10"/>
      <c r="J22" s="13">
        <v>1</v>
      </c>
      <c r="K22" s="108">
        <f t="shared" si="3"/>
        <v>2.16</v>
      </c>
      <c r="L22" s="17">
        <v>1</v>
      </c>
      <c r="M22" s="6">
        <f>G22*L22</f>
        <v>2.16</v>
      </c>
      <c r="N22" s="13">
        <v>1</v>
      </c>
      <c r="O22" s="14">
        <f>G22*N22</f>
        <v>2.16</v>
      </c>
      <c r="P22" s="13">
        <v>1</v>
      </c>
      <c r="Q22" s="14">
        <f>G22*P22</f>
        <v>2.16</v>
      </c>
      <c r="R22" s="17">
        <v>1</v>
      </c>
      <c r="S22" s="14">
        <f>G22*R22</f>
        <v>2.16</v>
      </c>
    </row>
    <row r="23" spans="1:19" ht="12">
      <c r="A23" s="95"/>
      <c r="B23" s="92"/>
      <c r="C23" s="92"/>
      <c r="D23" s="71" t="s">
        <v>40</v>
      </c>
      <c r="E23" s="72" t="s">
        <v>41</v>
      </c>
      <c r="F23" s="57">
        <v>0.6924921965833335</v>
      </c>
      <c r="G23" s="1">
        <f t="shared" si="0"/>
        <v>1.9559999999999997</v>
      </c>
      <c r="H23" s="9"/>
      <c r="I23" s="10"/>
      <c r="J23" s="9"/>
      <c r="K23" s="10"/>
      <c r="L23" s="11"/>
      <c r="M23" s="12"/>
      <c r="N23" s="13">
        <v>1</v>
      </c>
      <c r="O23" s="14">
        <f>G23*N23</f>
        <v>1.9559999999999997</v>
      </c>
      <c r="P23" s="13">
        <v>1</v>
      </c>
      <c r="Q23" s="14">
        <f>G23*P23</f>
        <v>1.9559999999999997</v>
      </c>
      <c r="R23" s="17">
        <v>1</v>
      </c>
      <c r="S23" s="14">
        <f>G23*R23</f>
        <v>1.9559999999999997</v>
      </c>
    </row>
    <row r="24" spans="1:19" ht="12">
      <c r="A24" s="95"/>
      <c r="B24" s="92"/>
      <c r="C24" s="92"/>
      <c r="D24" s="71" t="s">
        <v>14</v>
      </c>
      <c r="E24" s="72" t="s">
        <v>42</v>
      </c>
      <c r="F24" s="57">
        <v>5.2642063166666669E-2</v>
      </c>
      <c r="G24" s="1">
        <f t="shared" si="0"/>
        <v>0.14399999999999999</v>
      </c>
      <c r="H24" s="1">
        <v>1</v>
      </c>
      <c r="I24" s="84">
        <f t="shared" ref="I24:I26" si="4">H24*G24</f>
        <v>0.14399999999999999</v>
      </c>
      <c r="J24" s="13">
        <v>1</v>
      </c>
      <c r="K24" s="16">
        <f>G24*J24</f>
        <v>0.14399999999999999</v>
      </c>
      <c r="L24" s="17">
        <v>1</v>
      </c>
      <c r="M24" s="6">
        <f>G24*L24</f>
        <v>0.14399999999999999</v>
      </c>
      <c r="N24" s="13">
        <v>3</v>
      </c>
      <c r="O24" s="14">
        <f>G24*N24</f>
        <v>0.43199999999999994</v>
      </c>
      <c r="P24" s="13">
        <v>3</v>
      </c>
      <c r="Q24" s="14">
        <f>G24*P24</f>
        <v>0.43199999999999994</v>
      </c>
      <c r="R24" s="17">
        <v>4</v>
      </c>
      <c r="S24" s="14">
        <f>G24*R24</f>
        <v>0.57599999999999996</v>
      </c>
    </row>
    <row r="25" spans="1:19" ht="12">
      <c r="A25" s="95"/>
      <c r="B25" s="92"/>
      <c r="C25" s="92"/>
      <c r="D25" s="71" t="s">
        <v>17</v>
      </c>
      <c r="E25" s="72" t="s">
        <v>43</v>
      </c>
      <c r="F25" s="57">
        <v>0.13098454933333334</v>
      </c>
      <c r="G25" s="1">
        <f t="shared" si="0"/>
        <v>0.372</v>
      </c>
      <c r="H25" s="1">
        <v>1</v>
      </c>
      <c r="I25" s="84">
        <f t="shared" si="4"/>
        <v>0.372</v>
      </c>
      <c r="J25" s="13">
        <v>1</v>
      </c>
      <c r="K25" s="16">
        <f>G25*J25</f>
        <v>0.372</v>
      </c>
      <c r="L25" s="17">
        <v>1</v>
      </c>
      <c r="M25" s="6">
        <f>G25*L25</f>
        <v>0.372</v>
      </c>
      <c r="N25" s="13">
        <v>1</v>
      </c>
      <c r="O25" s="14">
        <f>G25*N25</f>
        <v>0.372</v>
      </c>
      <c r="P25" s="13">
        <v>1</v>
      </c>
      <c r="Q25" s="14">
        <f>G25*P25</f>
        <v>0.372</v>
      </c>
      <c r="R25" s="17">
        <v>1</v>
      </c>
      <c r="S25" s="14">
        <f>G25*R25</f>
        <v>0.372</v>
      </c>
    </row>
    <row r="26" spans="1:19" ht="12.6" thickBot="1">
      <c r="A26" s="95"/>
      <c r="B26" s="92"/>
      <c r="C26" s="92"/>
      <c r="D26" s="77" t="s">
        <v>20</v>
      </c>
      <c r="E26" s="72" t="s">
        <v>44</v>
      </c>
      <c r="F26" s="57">
        <v>0.38877886150000007</v>
      </c>
      <c r="G26" s="1">
        <f t="shared" si="0"/>
        <v>1.1040000000000001</v>
      </c>
      <c r="H26" s="100">
        <v>1</v>
      </c>
      <c r="I26" s="101">
        <f t="shared" si="4"/>
        <v>1.1040000000000001</v>
      </c>
      <c r="J26" s="20">
        <v>1</v>
      </c>
      <c r="K26" s="21">
        <f>G26*J26</f>
        <v>1.1040000000000001</v>
      </c>
      <c r="L26" s="3">
        <v>1</v>
      </c>
      <c r="M26" s="6">
        <f>G26*L26</f>
        <v>1.1040000000000001</v>
      </c>
      <c r="N26" s="2">
        <v>1</v>
      </c>
      <c r="O26" s="14">
        <f>G26*N26</f>
        <v>1.1040000000000001</v>
      </c>
      <c r="P26" s="2">
        <v>1</v>
      </c>
      <c r="Q26" s="14">
        <f>G26*P26</f>
        <v>1.1040000000000001</v>
      </c>
      <c r="R26" s="3">
        <v>1</v>
      </c>
      <c r="S26" s="14">
        <f>G26*R26</f>
        <v>1.1040000000000001</v>
      </c>
    </row>
    <row r="27" spans="1:19" ht="12.6" thickBot="1">
      <c r="A27" s="95"/>
      <c r="B27" s="92"/>
      <c r="C27" s="92"/>
      <c r="D27" s="27"/>
      <c r="E27" s="28"/>
      <c r="F27" s="57"/>
      <c r="G27" s="1"/>
      <c r="H27" s="110">
        <f>SUM(I11:I26)</f>
        <v>9.2280000000000015</v>
      </c>
      <c r="I27" s="111"/>
      <c r="J27" s="110">
        <f>SUM(K11:K26)</f>
        <v>9.84</v>
      </c>
      <c r="K27" s="111"/>
      <c r="L27" s="137">
        <f>SUM(M11:M26)</f>
        <v>10.896000000000001</v>
      </c>
      <c r="M27" s="141"/>
      <c r="N27" s="110">
        <f>SUM(O11:O26)</f>
        <v>13.548000000000002</v>
      </c>
      <c r="O27" s="111"/>
      <c r="P27" s="110">
        <f>SUM(Q11:Q26)</f>
        <v>14.675999999999998</v>
      </c>
      <c r="Q27" s="111"/>
      <c r="R27" s="137">
        <f>(SUM(S11:S26))</f>
        <v>15.468</v>
      </c>
      <c r="S27" s="111"/>
    </row>
    <row r="28" spans="1:19" ht="12">
      <c r="A28" s="95"/>
      <c r="B28" s="92"/>
      <c r="C28" s="92"/>
      <c r="D28" s="29" t="s">
        <v>45</v>
      </c>
      <c r="E28" s="30"/>
      <c r="F28" s="76"/>
      <c r="G28" s="79"/>
      <c r="H28" s="102"/>
      <c r="I28" s="103"/>
      <c r="J28" s="31"/>
      <c r="K28" s="32"/>
      <c r="L28" s="33"/>
      <c r="M28" s="34"/>
      <c r="N28" s="35"/>
      <c r="O28" s="32"/>
      <c r="P28" s="35"/>
      <c r="Q28" s="32"/>
      <c r="R28" s="36"/>
      <c r="S28" s="37"/>
    </row>
    <row r="29" spans="1:19" ht="12.6" thickBot="1">
      <c r="A29" s="95"/>
      <c r="B29" s="92"/>
      <c r="C29" s="92"/>
      <c r="D29" s="73" t="s">
        <v>46</v>
      </c>
      <c r="E29" s="72" t="s">
        <v>47</v>
      </c>
      <c r="F29" s="57">
        <v>0.54208385066666676</v>
      </c>
      <c r="G29" s="1">
        <f t="shared" si="0"/>
        <v>1.536</v>
      </c>
      <c r="H29" s="104">
        <v>1</v>
      </c>
      <c r="I29" s="105">
        <f t="shared" ref="I29" si="5">H29*G29</f>
        <v>1.536</v>
      </c>
      <c r="J29" s="26">
        <v>1</v>
      </c>
      <c r="K29" s="38">
        <f>G29*J29</f>
        <v>1.536</v>
      </c>
      <c r="L29" s="39">
        <v>1</v>
      </c>
      <c r="M29" s="40">
        <f>G29*L29</f>
        <v>1.536</v>
      </c>
      <c r="N29" s="26">
        <v>1</v>
      </c>
      <c r="O29" s="38">
        <f>G29*N29</f>
        <v>1.536</v>
      </c>
      <c r="P29" s="26">
        <v>1</v>
      </c>
      <c r="Q29" s="38">
        <f>G29*P29</f>
        <v>1.536</v>
      </c>
      <c r="R29" s="39">
        <v>1</v>
      </c>
      <c r="S29" s="41">
        <f>G29*R29</f>
        <v>1.536</v>
      </c>
    </row>
    <row r="30" spans="1:19" s="43" customFormat="1" ht="12.6" thickBot="1">
      <c r="A30" s="95"/>
      <c r="B30" s="92"/>
      <c r="C30" s="92"/>
      <c r="D30" s="19"/>
      <c r="E30" s="42"/>
      <c r="F30" s="57"/>
      <c r="G30" s="1"/>
      <c r="H30" s="110">
        <f>H27+G29</f>
        <v>10.764000000000001</v>
      </c>
      <c r="I30" s="111"/>
      <c r="J30" s="138">
        <f>SUM(K29,J27)</f>
        <v>11.375999999999999</v>
      </c>
      <c r="K30" s="139"/>
      <c r="L30" s="138">
        <f>SUM(M29,L27)</f>
        <v>12.432</v>
      </c>
      <c r="M30" s="139"/>
      <c r="N30" s="138">
        <f>SUM(O29,N27)</f>
        <v>15.084000000000001</v>
      </c>
      <c r="O30" s="139"/>
      <c r="P30" s="138">
        <f>SUM(Q29,P27)</f>
        <v>16.212</v>
      </c>
      <c r="Q30" s="139"/>
      <c r="R30" s="138">
        <f>SUM(S29,R27)</f>
        <v>17.004000000000001</v>
      </c>
      <c r="S30" s="139"/>
    </row>
    <row r="31" spans="1:19" ht="12">
      <c r="A31" s="95"/>
      <c r="B31" s="92"/>
      <c r="C31" s="92"/>
      <c r="D31" s="29" t="s">
        <v>48</v>
      </c>
      <c r="E31" s="30"/>
      <c r="F31" s="76"/>
      <c r="G31" s="79"/>
      <c r="H31" s="102"/>
      <c r="I31" s="103"/>
      <c r="J31" s="35"/>
      <c r="K31" s="32"/>
      <c r="L31" s="33"/>
      <c r="M31" s="34"/>
      <c r="N31" s="35"/>
      <c r="O31" s="32"/>
      <c r="P31" s="35"/>
      <c r="Q31" s="32"/>
      <c r="R31" s="36"/>
      <c r="S31" s="37"/>
    </row>
    <row r="32" spans="1:19" ht="12">
      <c r="A32" s="95"/>
      <c r="B32" s="92"/>
      <c r="C32" s="92"/>
      <c r="D32" s="73" t="s">
        <v>50</v>
      </c>
      <c r="E32" s="72" t="s">
        <v>49</v>
      </c>
      <c r="F32" s="57">
        <v>0.94178901466666676</v>
      </c>
      <c r="G32" s="1">
        <f t="shared" si="0"/>
        <v>2.6640000000000001</v>
      </c>
      <c r="H32" s="82">
        <v>1</v>
      </c>
      <c r="I32" s="106">
        <f t="shared" ref="I32:I34" si="6">H32*G32</f>
        <v>2.6640000000000001</v>
      </c>
      <c r="J32" s="26">
        <v>1</v>
      </c>
      <c r="K32" s="38">
        <f>G32*J32</f>
        <v>2.6640000000000001</v>
      </c>
      <c r="L32" s="26">
        <v>1</v>
      </c>
      <c r="M32" s="38">
        <f>G32*L32</f>
        <v>2.6640000000000001</v>
      </c>
      <c r="N32" s="26">
        <v>1</v>
      </c>
      <c r="O32" s="38">
        <f>G32*N32</f>
        <v>2.6640000000000001</v>
      </c>
      <c r="P32" s="26">
        <v>1</v>
      </c>
      <c r="Q32" s="38">
        <f>G32*P32</f>
        <v>2.6640000000000001</v>
      </c>
      <c r="R32" s="39">
        <v>1</v>
      </c>
      <c r="S32" s="38">
        <f>K32*R32</f>
        <v>2.6640000000000001</v>
      </c>
    </row>
    <row r="33" spans="1:19" ht="12">
      <c r="A33" s="95"/>
      <c r="B33" s="92"/>
      <c r="C33" s="92"/>
      <c r="D33" s="71" t="s">
        <v>40</v>
      </c>
      <c r="E33" s="72" t="s">
        <v>41</v>
      </c>
      <c r="F33" s="57">
        <v>0.6924921965833335</v>
      </c>
      <c r="G33" s="1">
        <f t="shared" si="0"/>
        <v>1.9559999999999997</v>
      </c>
      <c r="H33" s="1">
        <v>1</v>
      </c>
      <c r="I33" s="84">
        <f t="shared" si="6"/>
        <v>1.9559999999999997</v>
      </c>
      <c r="J33" s="24">
        <v>1</v>
      </c>
      <c r="K33" s="38">
        <f>G33*J33</f>
        <v>1.9559999999999997</v>
      </c>
      <c r="L33" s="24">
        <v>1</v>
      </c>
      <c r="M33" s="38">
        <f>G33*L33</f>
        <v>1.9559999999999997</v>
      </c>
      <c r="N33" s="24">
        <v>1</v>
      </c>
      <c r="O33" s="38">
        <f>G33*N33</f>
        <v>1.9559999999999997</v>
      </c>
      <c r="P33" s="24">
        <v>1</v>
      </c>
      <c r="Q33" s="38">
        <f>G33*P33</f>
        <v>1.9559999999999997</v>
      </c>
      <c r="R33" s="25">
        <v>1</v>
      </c>
      <c r="S33" s="38">
        <f>K33*R33</f>
        <v>1.9559999999999997</v>
      </c>
    </row>
    <row r="34" spans="1:19" ht="12.6" thickBot="1">
      <c r="A34" s="95"/>
      <c r="B34" s="92"/>
      <c r="C34" s="92"/>
      <c r="D34" s="71" t="s">
        <v>14</v>
      </c>
      <c r="E34" s="72" t="s">
        <v>42</v>
      </c>
      <c r="F34" s="57">
        <v>5.2642063166666669E-2</v>
      </c>
      <c r="G34" s="1">
        <f t="shared" si="0"/>
        <v>0.14399999999999999</v>
      </c>
      <c r="H34" s="100">
        <v>1</v>
      </c>
      <c r="I34" s="101">
        <f t="shared" si="6"/>
        <v>0.14399999999999999</v>
      </c>
      <c r="J34" s="44">
        <v>1</v>
      </c>
      <c r="K34" s="38">
        <f>G34*J34</f>
        <v>0.14399999999999999</v>
      </c>
      <c r="L34" s="44">
        <v>1</v>
      </c>
      <c r="M34" s="38">
        <f>G34*L34</f>
        <v>0.14399999999999999</v>
      </c>
      <c r="N34" s="44">
        <v>1</v>
      </c>
      <c r="O34" s="38">
        <f>G34*N34</f>
        <v>0.14399999999999999</v>
      </c>
      <c r="P34" s="44">
        <v>1</v>
      </c>
      <c r="Q34" s="38">
        <f>G34*P34</f>
        <v>0.14399999999999999</v>
      </c>
      <c r="R34" s="45">
        <v>1</v>
      </c>
      <c r="S34" s="38">
        <f>G34*R34</f>
        <v>0.14399999999999999</v>
      </c>
    </row>
    <row r="35" spans="1:19" s="43" customFormat="1" ht="12.6" thickBot="1">
      <c r="A35" s="95"/>
      <c r="B35" s="92"/>
      <c r="C35" s="92"/>
      <c r="D35" s="19"/>
      <c r="E35" s="42"/>
      <c r="F35" s="57"/>
      <c r="G35" s="1"/>
      <c r="H35" s="110">
        <f>H27+G32+G33+G34</f>
        <v>13.992000000000001</v>
      </c>
      <c r="I35" s="111"/>
      <c r="J35" s="138">
        <f>SUM(K32:K34,J27)</f>
        <v>14.603999999999999</v>
      </c>
      <c r="K35" s="140"/>
      <c r="L35" s="138">
        <f>SUM(M32:M34,L27)</f>
        <v>15.66</v>
      </c>
      <c r="M35" s="140"/>
      <c r="N35" s="138">
        <f>SUM(O32:O34,N27)</f>
        <v>18.312000000000001</v>
      </c>
      <c r="O35" s="140"/>
      <c r="P35" s="138">
        <f>SUM(Q32:Q34,P27)</f>
        <v>19.439999999999998</v>
      </c>
      <c r="Q35" s="140"/>
      <c r="R35" s="138">
        <f>SUM(S32:S34,R27)</f>
        <v>20.231999999999999</v>
      </c>
      <c r="S35" s="140"/>
    </row>
    <row r="36" spans="1:19" ht="12">
      <c r="A36" s="95"/>
      <c r="B36" s="92"/>
      <c r="C36" s="92"/>
      <c r="D36" s="29" t="s">
        <v>51</v>
      </c>
      <c r="E36" s="30"/>
      <c r="F36" s="76"/>
      <c r="G36" s="79"/>
      <c r="H36" s="102"/>
      <c r="I36" s="103"/>
      <c r="J36" s="35"/>
      <c r="K36" s="32"/>
      <c r="L36" s="33"/>
      <c r="M36" s="34"/>
      <c r="N36" s="35"/>
      <c r="O36" s="32"/>
      <c r="P36" s="35"/>
      <c r="Q36" s="32"/>
      <c r="R36" s="46"/>
      <c r="S36" s="47"/>
    </row>
    <row r="37" spans="1:19" ht="12">
      <c r="A37" s="95"/>
      <c r="B37" s="92"/>
      <c r="C37" s="92"/>
      <c r="D37" s="78" t="s">
        <v>53</v>
      </c>
      <c r="E37" s="72" t="s">
        <v>52</v>
      </c>
      <c r="F37" s="57">
        <v>1.1966215614166666</v>
      </c>
      <c r="G37" s="1">
        <f t="shared" si="0"/>
        <v>3.3839999999999999</v>
      </c>
      <c r="H37" s="1">
        <v>1</v>
      </c>
      <c r="I37" s="84">
        <f t="shared" ref="I37:I39" si="7">H37*G37</f>
        <v>3.3839999999999999</v>
      </c>
      <c r="J37" s="24">
        <v>1</v>
      </c>
      <c r="K37" s="41">
        <f>G37*J37</f>
        <v>3.3839999999999999</v>
      </c>
      <c r="L37" s="25">
        <v>1</v>
      </c>
      <c r="M37" s="48">
        <f>G37*L37</f>
        <v>3.3839999999999999</v>
      </c>
      <c r="N37" s="24">
        <v>1</v>
      </c>
      <c r="O37" s="41">
        <f>G37*N37</f>
        <v>3.3839999999999999</v>
      </c>
      <c r="P37" s="24">
        <v>1</v>
      </c>
      <c r="Q37" s="41">
        <f>G37*P37</f>
        <v>3.3839999999999999</v>
      </c>
      <c r="R37" s="25">
        <v>1</v>
      </c>
      <c r="S37" s="41">
        <f>K37*R37</f>
        <v>3.3839999999999999</v>
      </c>
    </row>
    <row r="38" spans="1:19" ht="12">
      <c r="A38" s="95"/>
      <c r="B38" s="92"/>
      <c r="C38" s="92"/>
      <c r="D38" s="71" t="s">
        <v>15</v>
      </c>
      <c r="E38" s="72" t="s">
        <v>42</v>
      </c>
      <c r="F38" s="57">
        <v>5.2642063166666669E-2</v>
      </c>
      <c r="G38" s="1">
        <f t="shared" si="0"/>
        <v>0.14399999999999999</v>
      </c>
      <c r="H38" s="1">
        <v>3</v>
      </c>
      <c r="I38" s="84">
        <f t="shared" si="7"/>
        <v>0.43199999999999994</v>
      </c>
      <c r="J38" s="24">
        <v>3</v>
      </c>
      <c r="K38" s="41">
        <f>G38*J38</f>
        <v>0.43199999999999994</v>
      </c>
      <c r="L38" s="25">
        <v>3</v>
      </c>
      <c r="M38" s="48">
        <f>G38*L38</f>
        <v>0.43199999999999994</v>
      </c>
      <c r="N38" s="24">
        <v>3</v>
      </c>
      <c r="O38" s="41">
        <f>G38*N38</f>
        <v>0.43199999999999994</v>
      </c>
      <c r="P38" s="24">
        <v>3</v>
      </c>
      <c r="Q38" s="41">
        <f>G38*P38</f>
        <v>0.43199999999999994</v>
      </c>
      <c r="R38" s="25">
        <v>3</v>
      </c>
      <c r="S38" s="41">
        <f>G38*R38</f>
        <v>0.43199999999999994</v>
      </c>
    </row>
    <row r="39" spans="1:19" ht="12.6" thickBot="1">
      <c r="A39" s="95"/>
      <c r="B39" s="92"/>
      <c r="C39" s="92"/>
      <c r="D39" s="71" t="s">
        <v>40</v>
      </c>
      <c r="E39" s="72" t="s">
        <v>41</v>
      </c>
      <c r="F39" s="57">
        <v>0.6924921965833335</v>
      </c>
      <c r="G39" s="1">
        <f t="shared" si="0"/>
        <v>1.9559999999999997</v>
      </c>
      <c r="H39" s="104">
        <v>1</v>
      </c>
      <c r="I39" s="105">
        <f t="shared" si="7"/>
        <v>1.9559999999999997</v>
      </c>
      <c r="J39" s="26">
        <v>1</v>
      </c>
      <c r="K39" s="41">
        <f>G39*J39</f>
        <v>1.9559999999999997</v>
      </c>
      <c r="L39" s="39">
        <v>1</v>
      </c>
      <c r="M39" s="48">
        <f>G39*L39</f>
        <v>1.9559999999999997</v>
      </c>
      <c r="N39" s="26">
        <v>1</v>
      </c>
      <c r="O39" s="41">
        <f>G39*N39</f>
        <v>1.9559999999999997</v>
      </c>
      <c r="P39" s="26">
        <v>1</v>
      </c>
      <c r="Q39" s="41">
        <f>G39*P39</f>
        <v>1.9559999999999997</v>
      </c>
      <c r="R39" s="39">
        <v>1</v>
      </c>
      <c r="S39" s="41">
        <f>K39*R39</f>
        <v>1.9559999999999997</v>
      </c>
    </row>
    <row r="40" spans="1:19" s="43" customFormat="1" ht="12.6" thickBot="1">
      <c r="A40" s="95"/>
      <c r="B40" s="92"/>
      <c r="C40" s="92"/>
      <c r="D40" s="19"/>
      <c r="E40" s="42"/>
      <c r="F40" s="57"/>
      <c r="G40" s="1"/>
      <c r="H40" s="110">
        <f>H27+G37+(G38*3)+G39</f>
        <v>15.000000000000002</v>
      </c>
      <c r="I40" s="111"/>
      <c r="J40" s="143">
        <f>SUM(K37:K39,J27)</f>
        <v>15.611999999999998</v>
      </c>
      <c r="K40" s="144"/>
      <c r="L40" s="138">
        <f>SUM(M37:M39,L27)</f>
        <v>16.667999999999999</v>
      </c>
      <c r="M40" s="140"/>
      <c r="N40" s="138">
        <f>SUM(O37:O39,N27)</f>
        <v>19.32</v>
      </c>
      <c r="O40" s="140"/>
      <c r="P40" s="138">
        <f>SUM(Q37:Q39,P27)</f>
        <v>20.447999999999997</v>
      </c>
      <c r="Q40" s="140"/>
      <c r="R40" s="138">
        <f>SUM(S37:S39,R27)</f>
        <v>21.24</v>
      </c>
      <c r="S40" s="140"/>
    </row>
    <row r="41" spans="1:19" ht="12">
      <c r="A41" s="95"/>
      <c r="B41" s="92"/>
      <c r="C41" s="92"/>
      <c r="D41" s="29" t="s">
        <v>54</v>
      </c>
      <c r="E41" s="30"/>
      <c r="F41" s="76"/>
      <c r="G41" s="79"/>
      <c r="H41" s="102"/>
      <c r="I41" s="103"/>
      <c r="J41" s="35"/>
      <c r="K41" s="32"/>
      <c r="L41" s="33"/>
      <c r="M41" s="34"/>
      <c r="N41" s="35"/>
      <c r="O41" s="32"/>
      <c r="P41" s="35"/>
      <c r="Q41" s="32"/>
      <c r="R41" s="33"/>
      <c r="S41" s="32"/>
    </row>
    <row r="42" spans="1:19" ht="12">
      <c r="A42" s="95"/>
      <c r="B42" s="92"/>
      <c r="C42" s="92"/>
      <c r="D42" s="73" t="s">
        <v>55</v>
      </c>
      <c r="E42" s="72" t="s">
        <v>56</v>
      </c>
      <c r="F42" s="57">
        <v>1.4919275959166667</v>
      </c>
      <c r="G42" s="1">
        <f t="shared" si="0"/>
        <v>4.2240000000000002</v>
      </c>
      <c r="H42" s="1">
        <v>1</v>
      </c>
      <c r="I42" s="84">
        <f t="shared" ref="I42:I44" si="8">H42*G42</f>
        <v>4.2240000000000002</v>
      </c>
      <c r="J42" s="24">
        <v>1</v>
      </c>
      <c r="K42" s="41">
        <f>J42*G42</f>
        <v>4.2240000000000002</v>
      </c>
      <c r="L42" s="25">
        <v>1</v>
      </c>
      <c r="M42" s="48">
        <f>L42*G42</f>
        <v>4.2240000000000002</v>
      </c>
      <c r="N42" s="24">
        <v>1</v>
      </c>
      <c r="O42" s="41">
        <f>N42*G42</f>
        <v>4.2240000000000002</v>
      </c>
      <c r="P42" s="24">
        <v>1</v>
      </c>
      <c r="Q42" s="41">
        <f>P42*G42</f>
        <v>4.2240000000000002</v>
      </c>
      <c r="R42" s="25">
        <v>1</v>
      </c>
      <c r="S42" s="41">
        <f>R42*G42</f>
        <v>4.2240000000000002</v>
      </c>
    </row>
    <row r="43" spans="1:19" ht="12">
      <c r="A43" s="95"/>
      <c r="B43" s="92"/>
      <c r="C43" s="92"/>
      <c r="D43" s="71" t="s">
        <v>14</v>
      </c>
      <c r="E43" s="72" t="s">
        <v>42</v>
      </c>
      <c r="F43" s="57">
        <v>5.2642063166666669E-2</v>
      </c>
      <c r="G43" s="1">
        <f t="shared" si="0"/>
        <v>0.14399999999999999</v>
      </c>
      <c r="H43" s="1">
        <v>3</v>
      </c>
      <c r="I43" s="84">
        <f t="shared" si="8"/>
        <v>0.43199999999999994</v>
      </c>
      <c r="J43" s="24">
        <v>3</v>
      </c>
      <c r="K43" s="41">
        <f>J43*G43</f>
        <v>0.43199999999999994</v>
      </c>
      <c r="L43" s="25">
        <v>3</v>
      </c>
      <c r="M43" s="48">
        <f>L43*G43</f>
        <v>0.43199999999999994</v>
      </c>
      <c r="N43" s="24">
        <v>3</v>
      </c>
      <c r="O43" s="41">
        <f>N43*G43</f>
        <v>0.43199999999999994</v>
      </c>
      <c r="P43" s="24">
        <v>3</v>
      </c>
      <c r="Q43" s="41">
        <f>P43*G43</f>
        <v>0.43199999999999994</v>
      </c>
      <c r="R43" s="25">
        <v>3</v>
      </c>
      <c r="S43" s="41">
        <f>R43*G43</f>
        <v>0.43199999999999994</v>
      </c>
    </row>
    <row r="44" spans="1:19" ht="12.6" thickBot="1">
      <c r="A44" s="95"/>
      <c r="B44" s="92"/>
      <c r="C44" s="92"/>
      <c r="D44" s="71" t="s">
        <v>58</v>
      </c>
      <c r="E44" s="72" t="s">
        <v>57</v>
      </c>
      <c r="F44" s="57">
        <v>0.85027603558333331</v>
      </c>
      <c r="G44" s="1">
        <f t="shared" si="0"/>
        <v>2.4119999999999995</v>
      </c>
      <c r="H44" s="104">
        <v>1</v>
      </c>
      <c r="I44" s="105">
        <f t="shared" si="8"/>
        <v>2.4119999999999995</v>
      </c>
      <c r="J44" s="26">
        <v>1</v>
      </c>
      <c r="K44" s="41">
        <f>J44*G44</f>
        <v>2.4119999999999995</v>
      </c>
      <c r="L44" s="39">
        <v>1</v>
      </c>
      <c r="M44" s="48">
        <f>L44*G44</f>
        <v>2.4119999999999995</v>
      </c>
      <c r="N44" s="26">
        <v>1</v>
      </c>
      <c r="O44" s="41">
        <f>N44*G44</f>
        <v>2.4119999999999995</v>
      </c>
      <c r="P44" s="26">
        <v>1</v>
      </c>
      <c r="Q44" s="41">
        <f>P44*G44</f>
        <v>2.4119999999999995</v>
      </c>
      <c r="R44" s="39">
        <v>1</v>
      </c>
      <c r="S44" s="41">
        <f>R44*G44</f>
        <v>2.4119999999999995</v>
      </c>
    </row>
    <row r="45" spans="1:19" s="43" customFormat="1" ht="12.6" thickBot="1">
      <c r="A45" s="95"/>
      <c r="B45" s="92"/>
      <c r="C45" s="92"/>
      <c r="D45" s="19"/>
      <c r="E45" s="42"/>
      <c r="F45" s="57"/>
      <c r="G45" s="1"/>
      <c r="H45" s="110">
        <f>H27+G42+(G43*3)+G44</f>
        <v>16.296000000000003</v>
      </c>
      <c r="I45" s="111"/>
      <c r="J45" s="138">
        <f>SUM(K42:K44,J27)</f>
        <v>16.908000000000001</v>
      </c>
      <c r="K45" s="142"/>
      <c r="L45" s="138">
        <f>SUM(M42:M44,L27)</f>
        <v>17.963999999999999</v>
      </c>
      <c r="M45" s="142"/>
      <c r="N45" s="138">
        <f>SUM(O42:O44,N27)</f>
        <v>20.616</v>
      </c>
      <c r="O45" s="142"/>
      <c r="P45" s="138">
        <f>SUM(Q42:Q44,P27)</f>
        <v>21.744</v>
      </c>
      <c r="Q45" s="142"/>
      <c r="R45" s="138">
        <f>SUM(S42:S44,R27)</f>
        <v>22.536000000000001</v>
      </c>
      <c r="S45" s="142"/>
    </row>
    <row r="46" spans="1:19" ht="12">
      <c r="A46" s="95"/>
      <c r="B46" s="92"/>
      <c r="C46" s="92"/>
      <c r="D46" s="29" t="s">
        <v>60</v>
      </c>
      <c r="E46" s="30"/>
      <c r="F46" s="76"/>
      <c r="G46" s="79"/>
      <c r="H46" s="102"/>
      <c r="I46" s="103"/>
      <c r="J46" s="35"/>
      <c r="K46" s="32"/>
      <c r="L46" s="33"/>
      <c r="M46" s="34"/>
      <c r="N46" s="35"/>
      <c r="O46" s="32"/>
      <c r="P46" s="35"/>
      <c r="Q46" s="32"/>
      <c r="R46" s="33"/>
      <c r="S46" s="32"/>
    </row>
    <row r="47" spans="1:19" ht="12">
      <c r="A47" s="95"/>
      <c r="B47" s="92"/>
      <c r="C47" s="92"/>
      <c r="D47" s="73" t="s">
        <v>59</v>
      </c>
      <c r="E47" s="72" t="s">
        <v>61</v>
      </c>
      <c r="F47" s="57">
        <v>1.8270589242499999</v>
      </c>
      <c r="G47" s="1">
        <f t="shared" si="0"/>
        <v>5.1719999999999997</v>
      </c>
      <c r="H47" s="1">
        <v>1</v>
      </c>
      <c r="I47" s="84">
        <f t="shared" ref="I47:I49" si="9">H47*G47</f>
        <v>5.1719999999999997</v>
      </c>
      <c r="J47" s="24">
        <v>1</v>
      </c>
      <c r="K47" s="41">
        <f>J47*G47</f>
        <v>5.1719999999999997</v>
      </c>
      <c r="L47" s="25">
        <v>1</v>
      </c>
      <c r="M47" s="48">
        <f>L47*G47</f>
        <v>5.1719999999999997</v>
      </c>
      <c r="N47" s="24">
        <v>1</v>
      </c>
      <c r="O47" s="41">
        <f>N47*G47</f>
        <v>5.1719999999999997</v>
      </c>
      <c r="P47" s="24">
        <v>1</v>
      </c>
      <c r="Q47" s="41">
        <f>P47*G47</f>
        <v>5.1719999999999997</v>
      </c>
      <c r="R47" s="25">
        <v>1</v>
      </c>
      <c r="S47" s="41">
        <f>R47*G47</f>
        <v>5.1719999999999997</v>
      </c>
    </row>
    <row r="48" spans="1:19" ht="12">
      <c r="A48" s="95"/>
      <c r="B48" s="92"/>
      <c r="C48" s="92"/>
      <c r="D48" s="71" t="s">
        <v>16</v>
      </c>
      <c r="E48" s="72" t="s">
        <v>42</v>
      </c>
      <c r="F48" s="57">
        <v>5.2642063166666669E-2</v>
      </c>
      <c r="G48" s="1">
        <f t="shared" si="0"/>
        <v>0.14399999999999999</v>
      </c>
      <c r="H48" s="1">
        <v>5</v>
      </c>
      <c r="I48" s="84">
        <f t="shared" si="9"/>
        <v>0.72</v>
      </c>
      <c r="J48" s="24">
        <v>5</v>
      </c>
      <c r="K48" s="41">
        <f>J48*G48</f>
        <v>0.72</v>
      </c>
      <c r="L48" s="25">
        <v>5</v>
      </c>
      <c r="M48" s="48">
        <f>L48*G48</f>
        <v>0.72</v>
      </c>
      <c r="N48" s="24">
        <v>5</v>
      </c>
      <c r="O48" s="41">
        <f>N48*G48</f>
        <v>0.72</v>
      </c>
      <c r="P48" s="24">
        <v>5</v>
      </c>
      <c r="Q48" s="41">
        <f>P48*G48</f>
        <v>0.72</v>
      </c>
      <c r="R48" s="25">
        <v>5</v>
      </c>
      <c r="S48" s="41">
        <f>R48*G48</f>
        <v>0.72</v>
      </c>
    </row>
    <row r="49" spans="1:19" ht="12.6" thickBot="1">
      <c r="A49" s="95"/>
      <c r="B49" s="92"/>
      <c r="C49" s="92"/>
      <c r="D49" s="73" t="s">
        <v>63</v>
      </c>
      <c r="E49" s="72" t="s">
        <v>62</v>
      </c>
      <c r="F49" s="57">
        <v>1.5602923455000002</v>
      </c>
      <c r="G49" s="1">
        <f t="shared" si="0"/>
        <v>4.4160000000000004</v>
      </c>
      <c r="H49" s="104">
        <v>1</v>
      </c>
      <c r="I49" s="105">
        <f t="shared" si="9"/>
        <v>4.4160000000000004</v>
      </c>
      <c r="J49" s="26">
        <v>1</v>
      </c>
      <c r="K49" s="41">
        <f>J49*G49</f>
        <v>4.4160000000000004</v>
      </c>
      <c r="L49" s="39">
        <v>1</v>
      </c>
      <c r="M49" s="48">
        <f>L49*G49</f>
        <v>4.4160000000000004</v>
      </c>
      <c r="N49" s="26">
        <v>1</v>
      </c>
      <c r="O49" s="41">
        <f>N49*G49</f>
        <v>4.4160000000000004</v>
      </c>
      <c r="P49" s="26">
        <v>1</v>
      </c>
      <c r="Q49" s="41">
        <f>P49*G49</f>
        <v>4.4160000000000004</v>
      </c>
      <c r="R49" s="39">
        <v>1</v>
      </c>
      <c r="S49" s="41">
        <f>R49*G49</f>
        <v>4.4160000000000004</v>
      </c>
    </row>
    <row r="50" spans="1:19" s="43" customFormat="1" ht="12.6" thickBot="1">
      <c r="A50" s="95"/>
      <c r="B50" s="92"/>
      <c r="C50" s="92"/>
      <c r="D50" s="19"/>
      <c r="E50" s="42"/>
      <c r="F50" s="57"/>
      <c r="G50" s="1"/>
      <c r="H50" s="110">
        <f>H27+G47+(G48*5)+G49</f>
        <v>19.536000000000001</v>
      </c>
      <c r="I50" s="111"/>
      <c r="J50" s="138">
        <f>SUM(K47:K49,J27)</f>
        <v>20.148</v>
      </c>
      <c r="K50" s="142"/>
      <c r="L50" s="138">
        <f>SUM(M47:M49,L27)</f>
        <v>21.204000000000001</v>
      </c>
      <c r="M50" s="142"/>
      <c r="N50" s="138">
        <f>SUM(O47:O49,N27)</f>
        <v>23.856000000000002</v>
      </c>
      <c r="O50" s="142"/>
      <c r="P50" s="138">
        <f>SUM(Q47:Q49,P27)</f>
        <v>24.983999999999998</v>
      </c>
      <c r="Q50" s="142"/>
      <c r="R50" s="138">
        <f>SUM(S47:S49,R27)</f>
        <v>25.776</v>
      </c>
      <c r="S50" s="142"/>
    </row>
    <row r="51" spans="1:19" ht="12">
      <c r="A51" s="95"/>
      <c r="B51" s="92"/>
      <c r="C51" s="92"/>
      <c r="D51" s="29" t="s">
        <v>65</v>
      </c>
      <c r="E51" s="30"/>
      <c r="F51" s="76"/>
      <c r="G51" s="79"/>
      <c r="H51" s="102"/>
      <c r="I51" s="103"/>
      <c r="J51" s="35"/>
      <c r="K51" s="32"/>
      <c r="L51" s="33"/>
      <c r="M51" s="34"/>
      <c r="N51" s="35"/>
      <c r="O51" s="32"/>
      <c r="P51" s="35"/>
      <c r="Q51" s="32"/>
      <c r="R51" s="33"/>
      <c r="S51" s="32"/>
    </row>
    <row r="52" spans="1:19" ht="12">
      <c r="A52" s="95"/>
      <c r="B52" s="92"/>
      <c r="C52" s="92"/>
      <c r="D52" s="73" t="s">
        <v>66</v>
      </c>
      <c r="E52" s="72" t="s">
        <v>64</v>
      </c>
      <c r="F52" s="57">
        <v>2.29931191975</v>
      </c>
      <c r="G52" s="1">
        <f t="shared" si="0"/>
        <v>6.5159999999999991</v>
      </c>
      <c r="H52" s="1">
        <v>1</v>
      </c>
      <c r="I52" s="84">
        <f t="shared" ref="I52:I54" si="10">H52*G52</f>
        <v>6.5159999999999991</v>
      </c>
      <c r="J52" s="24">
        <v>1</v>
      </c>
      <c r="K52" s="41">
        <f>J52*G52</f>
        <v>6.5159999999999991</v>
      </c>
      <c r="L52" s="25">
        <v>1</v>
      </c>
      <c r="M52" s="48">
        <f>L52*G52</f>
        <v>6.5159999999999991</v>
      </c>
      <c r="N52" s="24">
        <v>1</v>
      </c>
      <c r="O52" s="41">
        <f>N52*G52</f>
        <v>6.5159999999999991</v>
      </c>
      <c r="P52" s="24">
        <v>1</v>
      </c>
      <c r="Q52" s="41">
        <f>P52*G52</f>
        <v>6.5159999999999991</v>
      </c>
      <c r="R52" s="25">
        <v>1</v>
      </c>
      <c r="S52" s="41">
        <f>R52*G52</f>
        <v>6.5159999999999991</v>
      </c>
    </row>
    <row r="53" spans="1:19" ht="12">
      <c r="A53" s="95"/>
      <c r="B53" s="92"/>
      <c r="C53" s="92"/>
      <c r="D53" s="71" t="s">
        <v>16</v>
      </c>
      <c r="E53" s="72" t="s">
        <v>42</v>
      </c>
      <c r="F53" s="57">
        <v>5.2642063166666669E-2</v>
      </c>
      <c r="G53" s="1">
        <f t="shared" si="0"/>
        <v>0.14399999999999999</v>
      </c>
      <c r="H53" s="1">
        <v>6</v>
      </c>
      <c r="I53" s="84">
        <f t="shared" si="10"/>
        <v>0.86399999999999988</v>
      </c>
      <c r="J53" s="24">
        <v>6</v>
      </c>
      <c r="K53" s="41">
        <f>J53*G53</f>
        <v>0.86399999999999988</v>
      </c>
      <c r="L53" s="25">
        <v>6</v>
      </c>
      <c r="M53" s="48">
        <f>L53*G53</f>
        <v>0.86399999999999988</v>
      </c>
      <c r="N53" s="24">
        <v>6</v>
      </c>
      <c r="O53" s="41">
        <f>N53*G53</f>
        <v>0.86399999999999988</v>
      </c>
      <c r="P53" s="24">
        <v>6</v>
      </c>
      <c r="Q53" s="41">
        <f>P53*G53</f>
        <v>0.86399999999999988</v>
      </c>
      <c r="R53" s="25">
        <v>6</v>
      </c>
      <c r="S53" s="41">
        <f>R53*G53</f>
        <v>0.86399999999999988</v>
      </c>
    </row>
    <row r="54" spans="1:19" ht="12.6" thickBot="1">
      <c r="A54" s="95"/>
      <c r="B54" s="92"/>
      <c r="C54" s="92"/>
      <c r="D54" s="73" t="s">
        <v>70</v>
      </c>
      <c r="E54" s="72" t="s">
        <v>67</v>
      </c>
      <c r="F54" s="57">
        <v>1.7152938643333331</v>
      </c>
      <c r="G54" s="1">
        <f t="shared" si="0"/>
        <v>4.8599999999999994</v>
      </c>
      <c r="H54" s="104">
        <v>1</v>
      </c>
      <c r="I54" s="105">
        <f t="shared" si="10"/>
        <v>4.8599999999999994</v>
      </c>
      <c r="J54" s="61">
        <v>1</v>
      </c>
      <c r="K54" s="62">
        <f>J54*G54</f>
        <v>4.8599999999999994</v>
      </c>
      <c r="L54" s="39">
        <v>1</v>
      </c>
      <c r="M54" s="48">
        <f>L54*G54</f>
        <v>4.8599999999999994</v>
      </c>
      <c r="N54" s="26">
        <v>1</v>
      </c>
      <c r="O54" s="41">
        <f>N54*G54</f>
        <v>4.8599999999999994</v>
      </c>
      <c r="P54" s="26">
        <v>1</v>
      </c>
      <c r="Q54" s="41">
        <f>P54*G54</f>
        <v>4.8599999999999994</v>
      </c>
      <c r="R54" s="39">
        <v>1</v>
      </c>
      <c r="S54" s="41">
        <f>R54*G54</f>
        <v>4.8599999999999994</v>
      </c>
    </row>
    <row r="55" spans="1:19" s="43" customFormat="1" ht="12.6" thickBot="1">
      <c r="A55" s="95"/>
      <c r="B55" s="92"/>
      <c r="C55" s="92"/>
      <c r="D55" s="53"/>
      <c r="E55" s="70"/>
      <c r="F55" s="57"/>
      <c r="G55" s="82"/>
      <c r="H55" s="110">
        <f>H27+G52+(G53*6)+G54</f>
        <v>21.468</v>
      </c>
      <c r="I55" s="111"/>
      <c r="J55" s="138">
        <f>SUM(K52:K54,J27)</f>
        <v>22.08</v>
      </c>
      <c r="K55" s="142"/>
      <c r="L55" s="138">
        <f>SUM(M52:M54,L27)</f>
        <v>23.135999999999999</v>
      </c>
      <c r="M55" s="142"/>
      <c r="N55" s="138">
        <f>SUM(O52:O54,N27)</f>
        <v>25.788</v>
      </c>
      <c r="O55" s="142"/>
      <c r="P55" s="138">
        <f>SUM(Q52:Q54,P27)</f>
        <v>26.915999999999997</v>
      </c>
      <c r="Q55" s="142"/>
      <c r="R55" s="138">
        <f>SUM(S52:S54,R27)</f>
        <v>27.707999999999998</v>
      </c>
      <c r="S55" s="142"/>
    </row>
    <row r="56" spans="1:19" s="43" customFormat="1" ht="12.6" thickBot="1">
      <c r="A56" s="95"/>
      <c r="B56" s="92"/>
      <c r="C56" s="92"/>
      <c r="D56" s="74" t="s">
        <v>9</v>
      </c>
      <c r="E56" s="72" t="s">
        <v>68</v>
      </c>
      <c r="F56" s="81">
        <v>0.32216942666666665</v>
      </c>
      <c r="G56" s="83">
        <f t="shared" si="0"/>
        <v>0.91199999999999992</v>
      </c>
      <c r="H56" s="97"/>
      <c r="I56" s="97"/>
      <c r="J56" s="49"/>
      <c r="K56" s="50"/>
      <c r="L56" s="49"/>
      <c r="M56" s="50"/>
      <c r="N56" s="49"/>
      <c r="O56" s="50"/>
      <c r="P56" s="49"/>
      <c r="Q56" s="50"/>
      <c r="R56" s="49"/>
      <c r="S56" s="50"/>
    </row>
    <row r="57" spans="1:19" s="43" customFormat="1" ht="12.6" thickBot="1">
      <c r="A57" s="95"/>
      <c r="B57" s="92"/>
      <c r="C57" s="92"/>
      <c r="D57" s="75" t="s">
        <v>18</v>
      </c>
      <c r="E57" s="72" t="s">
        <v>69</v>
      </c>
      <c r="F57" s="81">
        <v>8.3396565750000012E-2</v>
      </c>
      <c r="G57" s="84">
        <f t="shared" si="0"/>
        <v>0.24</v>
      </c>
      <c r="H57" s="97"/>
      <c r="I57" s="97"/>
      <c r="J57" s="49"/>
      <c r="K57" s="50"/>
      <c r="L57" s="49"/>
      <c r="M57" s="50"/>
      <c r="N57" s="49"/>
      <c r="O57" s="50"/>
      <c r="P57" s="49"/>
      <c r="Q57" s="50"/>
      <c r="R57" s="49"/>
      <c r="S57" s="50"/>
    </row>
    <row r="58" spans="1:19" ht="12.6" thickBot="1">
      <c r="A58" s="96"/>
      <c r="B58" s="92"/>
      <c r="D58" s="51"/>
      <c r="E58" s="69"/>
      <c r="G58" s="94">
        <f>G56+G57</f>
        <v>1.1519999999999999</v>
      </c>
      <c r="H58" s="98"/>
      <c r="I58" s="98"/>
    </row>
    <row r="59" spans="1:19" ht="12">
      <c r="A59" s="96"/>
      <c r="B59" s="92"/>
      <c r="K59" s="93" t="s">
        <v>10</v>
      </c>
    </row>
    <row r="60" spans="1:19">
      <c r="A60" s="96"/>
    </row>
    <row r="61" spans="1:19" ht="20.25" customHeight="1">
      <c r="A61" s="96"/>
      <c r="D61" s="109"/>
    </row>
    <row r="62" spans="1:19">
      <c r="A62" s="96"/>
    </row>
    <row r="63" spans="1:19">
      <c r="A63" s="96"/>
    </row>
    <row r="64" spans="1:19">
      <c r="A64" s="96"/>
    </row>
  </sheetData>
  <mergeCells count="55">
    <mergeCell ref="R55:S55"/>
    <mergeCell ref="H50:I50"/>
    <mergeCell ref="J50:K50"/>
    <mergeCell ref="L50:M50"/>
    <mergeCell ref="N50:O50"/>
    <mergeCell ref="P50:Q50"/>
    <mergeCell ref="R50:S50"/>
    <mergeCell ref="H55:I55"/>
    <mergeCell ref="J55:K55"/>
    <mergeCell ref="L55:M55"/>
    <mergeCell ref="N55:O55"/>
    <mergeCell ref="P55:Q55"/>
    <mergeCell ref="H27:I27"/>
    <mergeCell ref="J27:K27"/>
    <mergeCell ref="L27:M27"/>
    <mergeCell ref="R45:S45"/>
    <mergeCell ref="H40:I40"/>
    <mergeCell ref="J40:K40"/>
    <mergeCell ref="L40:M40"/>
    <mergeCell ref="N40:O40"/>
    <mergeCell ref="P40:Q40"/>
    <mergeCell ref="R40:S40"/>
    <mergeCell ref="H45:I45"/>
    <mergeCell ref="J45:K45"/>
    <mergeCell ref="L45:M45"/>
    <mergeCell ref="N45:O45"/>
    <mergeCell ref="P45:Q45"/>
    <mergeCell ref="R35:S35"/>
    <mergeCell ref="R30:S30"/>
    <mergeCell ref="H35:I35"/>
    <mergeCell ref="J35:K35"/>
    <mergeCell ref="L35:M35"/>
    <mergeCell ref="N35:O35"/>
    <mergeCell ref="P35:Q35"/>
    <mergeCell ref="H30:I30"/>
    <mergeCell ref="J30:K30"/>
    <mergeCell ref="L30:M30"/>
    <mergeCell ref="N30:O30"/>
    <mergeCell ref="P30:Q30"/>
    <mergeCell ref="N27:O27"/>
    <mergeCell ref="P27:Q27"/>
    <mergeCell ref="A6:C6"/>
    <mergeCell ref="Q6:S6"/>
    <mergeCell ref="D7:D9"/>
    <mergeCell ref="E7:E10"/>
    <mergeCell ref="F7:F10"/>
    <mergeCell ref="G7:G10"/>
    <mergeCell ref="H7:S8"/>
    <mergeCell ref="H9:I9"/>
    <mergeCell ref="J9:K9"/>
    <mergeCell ref="L9:M9"/>
    <mergeCell ref="N9:O9"/>
    <mergeCell ref="P9:Q9"/>
    <mergeCell ref="R9:S9"/>
    <mergeCell ref="R27:S2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П-О Vario (бл.)_06.03.</vt:lpstr>
    </vt:vector>
  </TitlesOfParts>
  <Company>Домашний компУтер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Далецкая Анна Константиновна</dc:creator>
  <cp:lastModifiedBy>Volodymyr Andriychak</cp:lastModifiedBy>
  <cp:lastPrinted>2012-02-02T09:13:50Z</cp:lastPrinted>
  <dcterms:created xsi:type="dcterms:W3CDTF">2003-03-16T12:10:29Z</dcterms:created>
  <dcterms:modified xsi:type="dcterms:W3CDTF">2015-03-12T09:23:12Z</dcterms:modified>
</cp:coreProperties>
</file>